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yanstonschool.sharepoint.com/support/finance/Shared Documents/Fees in advance/Website Calculator/"/>
    </mc:Choice>
  </mc:AlternateContent>
  <xr:revisionPtr revIDLastSave="255" documentId="13_ncr:1_{1DBB9A00-E0CA-4472-BD03-24296E426C18}" xr6:coauthVersionLast="47" xr6:coauthVersionMax="47" xr10:uidLastSave="{37EFA78C-5431-45B9-AF7A-02123E15D739}"/>
  <workbookProtection workbookAlgorithmName="SHA-512" workbookHashValue="KB2mCB5hSttCtnWcbnopBt6x1+pI4gS2Wz6PYMzH4I2mxvj4muKq2O1CSctXaYWZ68STNTeJgVPmVlZYjj4rZg==" workbookSaltValue="1pmZpWiqe7pzrRUq/bSTvg==" workbookSpinCount="100000" lockStructure="1"/>
  <bookViews>
    <workbookView xWindow="-57720" yWindow="-6930" windowWidth="29040" windowHeight="15720" xr2:uid="{237BCACE-3F2B-4072-9480-027E07640FF9}"/>
  </bookViews>
  <sheets>
    <sheet name="Input" sheetId="7" r:id="rId1"/>
    <sheet name="Workings" sheetId="8" state="hidden" r:id="rId2"/>
    <sheet name="Parent Quote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8" l="1"/>
  <c r="B18" i="9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5" i="9"/>
  <c r="F5" i="9" s="1"/>
  <c r="I15" i="8"/>
  <c r="I13" i="8" s="1"/>
  <c r="H2" i="8"/>
  <c r="I7" i="8"/>
  <c r="J7" i="8" s="1"/>
  <c r="G4" i="8"/>
  <c r="C7" i="9" s="1"/>
  <c r="H13" i="8"/>
  <c r="H11" i="8"/>
  <c r="I12" i="8"/>
  <c r="J12" i="8" s="1"/>
  <c r="G2" i="8"/>
  <c r="U18" i="8" l="1"/>
  <c r="V18" i="8" s="1"/>
  <c r="W18" i="8" s="1"/>
  <c r="X18" i="8" s="1"/>
  <c r="Y18" i="8" s="1"/>
  <c r="Z18" i="8" s="1"/>
  <c r="AA18" i="8" s="1"/>
  <c r="U17" i="8"/>
  <c r="V17" i="8" s="1"/>
  <c r="W17" i="8" s="1"/>
  <c r="X17" i="8" s="1"/>
  <c r="Y17" i="8" s="1"/>
  <c r="Z17" i="8" s="1"/>
  <c r="AA17" i="8" s="1"/>
  <c r="U16" i="8"/>
  <c r="V16" i="8" s="1"/>
  <c r="W16" i="8" s="1"/>
  <c r="X16" i="8" s="1"/>
  <c r="Y16" i="8" s="1"/>
  <c r="Z16" i="8" s="1"/>
  <c r="AA16" i="8" s="1"/>
  <c r="U14" i="8"/>
  <c r="U13" i="8"/>
  <c r="V13" i="8" s="1"/>
  <c r="W13" i="8" s="1"/>
  <c r="X13" i="8" s="1"/>
  <c r="Y13" i="8" s="1"/>
  <c r="Z13" i="8" s="1"/>
  <c r="AA13" i="8" s="1"/>
  <c r="U12" i="8"/>
  <c r="V12" i="8" s="1"/>
  <c r="W12" i="8" s="1"/>
  <c r="X12" i="8" s="1"/>
  <c r="Y12" i="8" s="1"/>
  <c r="Z12" i="8" s="1"/>
  <c r="AA12" i="8" s="1"/>
  <c r="U10" i="8"/>
  <c r="V10" i="8" s="1"/>
  <c r="W10" i="8" s="1"/>
  <c r="X10" i="8" s="1"/>
  <c r="Y10" i="8" s="1"/>
  <c r="Z10" i="8" s="1"/>
  <c r="AA10" i="8" s="1"/>
  <c r="U9" i="8"/>
  <c r="V9" i="8" s="1"/>
  <c r="W9" i="8" s="1"/>
  <c r="X9" i="8" s="1"/>
  <c r="Y9" i="8" s="1"/>
  <c r="Z9" i="8" s="1"/>
  <c r="AA9" i="8" s="1"/>
  <c r="U15" i="8"/>
  <c r="V15" i="8" s="1"/>
  <c r="W15" i="8" s="1"/>
  <c r="X15" i="8" s="1"/>
  <c r="Y15" i="8" s="1"/>
  <c r="Z15" i="8" s="1"/>
  <c r="AA15" i="8" s="1"/>
  <c r="U11" i="8"/>
  <c r="V11" i="8" s="1"/>
  <c r="W11" i="8" s="1"/>
  <c r="X11" i="8" s="1"/>
  <c r="Y11" i="8" s="1"/>
  <c r="Z11" i="8" s="1"/>
  <c r="AA11" i="8" s="1"/>
  <c r="U8" i="8"/>
  <c r="V8" i="8" s="1"/>
  <c r="W8" i="8" s="1"/>
  <c r="X8" i="8" s="1"/>
  <c r="Y8" i="8" s="1"/>
  <c r="Z8" i="8" s="1"/>
  <c r="AA8" i="8" s="1"/>
  <c r="U7" i="8"/>
  <c r="V7" i="8" s="1"/>
  <c r="W7" i="8" s="1"/>
  <c r="X7" i="8" s="1"/>
  <c r="Y7" i="8" s="1"/>
  <c r="Z7" i="8" s="1"/>
  <c r="AA7" i="8" s="1"/>
  <c r="D17" i="9"/>
  <c r="F17" i="9" s="1"/>
  <c r="I17" i="8"/>
  <c r="C17" i="9"/>
  <c r="L29" i="8"/>
  <c r="J10" i="8"/>
  <c r="U6" i="8"/>
  <c r="V6" i="8" s="1"/>
  <c r="W6" i="8" s="1"/>
  <c r="X6" i="8" s="1"/>
  <c r="Y6" i="8" s="1"/>
  <c r="Z6" i="8" s="1"/>
  <c r="AA6" i="8" s="1"/>
  <c r="K7" i="8"/>
  <c r="L7" i="8" s="1"/>
  <c r="M7" i="8" s="1"/>
  <c r="N7" i="8" s="1"/>
  <c r="K12" i="8"/>
  <c r="J13" i="8"/>
  <c r="K13" i="8" s="1"/>
  <c r="I14" i="8" l="1"/>
  <c r="D18" i="9"/>
  <c r="C18" i="9"/>
  <c r="K10" i="8"/>
  <c r="L10" i="8" s="1"/>
  <c r="M29" i="8"/>
  <c r="V14" i="8"/>
  <c r="W14" i="8" s="1"/>
  <c r="X14" i="8" s="1"/>
  <c r="Y14" i="8" s="1"/>
  <c r="Z14" i="8" s="1"/>
  <c r="AA14" i="8" s="1"/>
  <c r="L13" i="8"/>
  <c r="M13" i="8" s="1"/>
  <c r="L12" i="8"/>
  <c r="J17" i="8"/>
  <c r="J14" i="8" l="1"/>
  <c r="K14" i="8" s="1"/>
  <c r="L14" i="8" s="1"/>
  <c r="M14" i="8" s="1"/>
  <c r="N14" i="8" s="1"/>
  <c r="I19" i="8"/>
  <c r="I20" i="8" s="1"/>
  <c r="F18" i="9"/>
  <c r="D19" i="9"/>
  <c r="N13" i="8"/>
  <c r="C19" i="9"/>
  <c r="N29" i="8"/>
  <c r="M10" i="8"/>
  <c r="N10" i="8" s="1"/>
  <c r="O29" i="8"/>
  <c r="K17" i="8"/>
  <c r="L17" i="8"/>
  <c r="M12" i="8"/>
  <c r="N12" i="8" s="1"/>
  <c r="L19" i="8" l="1"/>
  <c r="L20" i="8" s="1"/>
  <c r="L22" i="8" s="1"/>
  <c r="K19" i="8"/>
  <c r="K20" i="8" s="1"/>
  <c r="K22" i="8" s="1"/>
  <c r="J19" i="8"/>
  <c r="J20" i="8" s="1"/>
  <c r="J22" i="8" s="1"/>
  <c r="Q29" i="8"/>
  <c r="D20" i="9"/>
  <c r="F19" i="9"/>
  <c r="N17" i="8"/>
  <c r="N19" i="8" s="1"/>
  <c r="N20" i="8" s="1"/>
  <c r="C20" i="9"/>
  <c r="C21" i="9" s="1"/>
  <c r="H24" i="8"/>
  <c r="P29" i="8"/>
  <c r="I22" i="8"/>
  <c r="I17" i="9" s="1"/>
  <c r="M17" i="8"/>
  <c r="M19" i="8" s="1"/>
  <c r="M20" i="8" s="1"/>
  <c r="M22" i="8" s="1"/>
  <c r="I18" i="9" l="1"/>
  <c r="I19" i="9" s="1"/>
  <c r="I20" i="9" s="1"/>
  <c r="F20" i="9"/>
  <c r="D21" i="9"/>
  <c r="H26" i="8"/>
  <c r="C22" i="9"/>
  <c r="C23" i="9" s="1"/>
  <c r="C24" i="9" s="1"/>
  <c r="C25" i="9" s="1"/>
  <c r="C26" i="9" s="1"/>
  <c r="C27" i="9" s="1"/>
  <c r="C28" i="9" s="1"/>
  <c r="C29" i="9" s="1"/>
  <c r="C30" i="9" s="1"/>
  <c r="C31" i="9" s="1"/>
  <c r="H19" i="8"/>
  <c r="F21" i="9" l="1"/>
  <c r="I21" i="9"/>
  <c r="N21" i="8"/>
  <c r="H25" i="8" s="1"/>
  <c r="D22" i="9"/>
  <c r="M23" i="8"/>
  <c r="F22" i="9" l="1"/>
  <c r="D23" i="9"/>
  <c r="I22" i="9"/>
  <c r="I26" i="8"/>
  <c r="F23" i="9" l="1"/>
  <c r="D24" i="9"/>
  <c r="F24" i="9" l="1"/>
  <c r="D25" i="9"/>
  <c r="I23" i="9"/>
  <c r="I24" i="9" s="1"/>
  <c r="F25" i="9" l="1"/>
  <c r="D26" i="9"/>
  <c r="D27" i="9" s="1"/>
  <c r="I25" i="9"/>
  <c r="I26" i="9" l="1"/>
  <c r="I27" i="9" s="1"/>
  <c r="F26" i="9"/>
  <c r="F27" i="9" s="1"/>
  <c r="D28" i="9"/>
  <c r="F28" i="9" l="1"/>
  <c r="I28" i="9"/>
  <c r="D29" i="9"/>
  <c r="F29" i="9" l="1"/>
  <c r="I29" i="9"/>
  <c r="D30" i="9"/>
  <c r="F30" i="9" l="1"/>
  <c r="I30" i="9"/>
  <c r="D31" i="9"/>
  <c r="I31" i="9" l="1"/>
  <c r="I34" i="9" s="1"/>
  <c r="F36" i="9" s="1"/>
  <c r="F31" i="9"/>
  <c r="F34" i="9" l="1"/>
  <c r="F38" i="9" s="1"/>
</calcChain>
</file>

<file path=xl/sharedStrings.xml><?xml version="1.0" encoding="utf-8"?>
<sst xmlns="http://schemas.openxmlformats.org/spreadsheetml/2006/main" count="131" uniqueCount="67">
  <si>
    <t>Bryanston School Advance Fee Payment Scheme</t>
  </si>
  <si>
    <t>Quotation</t>
  </si>
  <si>
    <t>Total sum provided towards fees</t>
  </si>
  <si>
    <t>Less discounts given under the scheme</t>
  </si>
  <si>
    <t xml:space="preserve">Dated </t>
  </si>
  <si>
    <t>Child's name</t>
  </si>
  <si>
    <t>Valid until</t>
  </si>
  <si>
    <t xml:space="preserve">Discount </t>
  </si>
  <si>
    <t>given</t>
  </si>
  <si>
    <t xml:space="preserve">Sum towards fees </t>
  </si>
  <si>
    <t>provided under</t>
  </si>
  <si>
    <t>this agreement</t>
  </si>
  <si>
    <t>(the Guaranteed Sum)</t>
  </si>
  <si>
    <t>Lump sum to be paid (the Lump Sum)</t>
  </si>
  <si>
    <t>Annual Interest Rate</t>
  </si>
  <si>
    <t>Number of terms</t>
  </si>
  <si>
    <t>Number of months to critical date</t>
  </si>
  <si>
    <t>Value of sum at critical date</t>
  </si>
  <si>
    <t>Value of sum at quote date</t>
  </si>
  <si>
    <t>Termly Composition</t>
  </si>
  <si>
    <t xml:space="preserve">   Last term</t>
  </si>
  <si>
    <t>Termly Discount</t>
  </si>
  <si>
    <t>Yr 1</t>
  </si>
  <si>
    <t>Yr 2</t>
  </si>
  <si>
    <t>Yr 3</t>
  </si>
  <si>
    <t>Yr 4</t>
  </si>
  <si>
    <t>Yr 5</t>
  </si>
  <si>
    <t>Annual Escalator</t>
  </si>
  <si>
    <t>Total Pmts</t>
  </si>
  <si>
    <t>Total Capital</t>
  </si>
  <si>
    <t>Total Discount</t>
  </si>
  <si>
    <t>May</t>
  </si>
  <si>
    <t>Starting Term</t>
  </si>
  <si>
    <t>October</t>
  </si>
  <si>
    <t>February</t>
  </si>
  <si>
    <t>November</t>
  </si>
  <si>
    <t>December</t>
  </si>
  <si>
    <t>January</t>
  </si>
  <si>
    <t>March</t>
  </si>
  <si>
    <t>April</t>
  </si>
  <si>
    <t>June</t>
  </si>
  <si>
    <t>July</t>
  </si>
  <si>
    <t>August</t>
  </si>
  <si>
    <t>September</t>
  </si>
  <si>
    <t>Todays Month</t>
  </si>
  <si>
    <t>Pupil Name</t>
  </si>
  <si>
    <t>Termly Payment Required</t>
  </si>
  <si>
    <t>academic year start</t>
  </si>
  <si>
    <t>School Year Start</t>
  </si>
  <si>
    <t xml:space="preserve">  and term start</t>
  </si>
  <si>
    <t>Yr 6</t>
  </si>
  <si>
    <t>This quotation is for ilustration purposes only, for a formal quotation please contact the finance department at Bryanston school. finance@bryanston.co.uk</t>
  </si>
  <si>
    <t>Pupil Name:</t>
  </si>
  <si>
    <t>Academic Year Starting:</t>
  </si>
  <si>
    <t>Term Start:</t>
  </si>
  <si>
    <t>Number of Terms:</t>
  </si>
  <si>
    <t>Expected Termly Fee:</t>
  </si>
  <si>
    <t>Annual Increase % in Fees:</t>
  </si>
  <si>
    <t xml:space="preserve">Please note this calculator is for illustrative purposes only. Please contact finance@bryanston.co.uk for an accurate quote </t>
  </si>
  <si>
    <t>Instructions for use:</t>
  </si>
  <si>
    <t>1) Fill in the highlighted cells with your details</t>
  </si>
  <si>
    <t>2) Cells: Academic start and term start are populated by a drop-down box selection only</t>
  </si>
  <si>
    <t>3) Click the "Create Illustrative Quote" button to see the calculation as per the details entered</t>
  </si>
  <si>
    <t>Notes</t>
  </si>
  <si>
    <t>This is an assumption on the annual increase in fees</t>
  </si>
  <si>
    <t>Academic year starts September</t>
  </si>
  <si>
    <t>3 Terms in an academic year, mininum 4 terms.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</si>
</sst>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d\-mmm\-yyyy"/>
    <numFmt numFmtId="165" formatCode="_-* #,##0_-;\-* #,##0_-;_-* &quot;-&quot;??_-;_-@_-"/>
    <numFmt numFmtId="166" formatCode="&quot;£&quot;#,##0.00"/>
    <numFmt numFmtId="167" formatCode="&quot;£&quot;#,##0"/>
    <numFmt numFmtId="168" formatCode="0.0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1" fillId="0" borderId="0" xfId="0" applyFont="1"/>
    <xf numFmtId="0" fontId="1" fillId="3" borderId="0" xfId="0" applyFont="1" applyFill="1"/>
    <xf numFmtId="0" fontId="0" fillId="4" borderId="0" xfId="0" applyFill="1"/>
    <xf numFmtId="0" fontId="5" fillId="4" borderId="0" xfId="0" applyFont="1" applyFill="1"/>
    <xf numFmtId="0" fontId="1" fillId="4" borderId="0" xfId="0" applyFont="1" applyFill="1"/>
    <xf numFmtId="166" fontId="0" fillId="0" borderId="0" xfId="0" applyNumberFormat="1"/>
    <xf numFmtId="166" fontId="0" fillId="3" borderId="0" xfId="0" applyNumberFormat="1" applyFill="1"/>
    <xf numFmtId="167" fontId="0" fillId="0" borderId="0" xfId="0" applyNumberFormat="1"/>
    <xf numFmtId="167" fontId="0" fillId="2" borderId="0" xfId="0" applyNumberFormat="1" applyFill="1"/>
    <xf numFmtId="1" fontId="0" fillId="3" borderId="0" xfId="0" applyNumberFormat="1" applyFill="1"/>
    <xf numFmtId="2" fontId="0" fillId="3" borderId="0" xfId="0" applyNumberFormat="1" applyFill="1"/>
    <xf numFmtId="0" fontId="7" fillId="0" borderId="0" xfId="2" quotePrefix="1"/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0" fillId="5" borderId="0" xfId="0" applyFill="1" applyAlignment="1">
      <alignment horizontal="right" vertical="center"/>
    </xf>
    <xf numFmtId="166" fontId="0" fillId="5" borderId="0" xfId="0" applyNumberFormat="1" applyFill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5" borderId="0" xfId="0" applyFont="1" applyFill="1"/>
    <xf numFmtId="168" fontId="0" fillId="5" borderId="0" xfId="0" applyNumberFormat="1" applyFill="1" applyAlignment="1">
      <alignment horizontal="right" vertical="center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15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right"/>
      <protection hidden="1"/>
    </xf>
    <xf numFmtId="165" fontId="2" fillId="0" borderId="2" xfId="1" applyNumberFormat="1" applyFont="1" applyBorder="1" applyProtection="1">
      <protection hidden="1"/>
    </xf>
    <xf numFmtId="165" fontId="2" fillId="0" borderId="4" xfId="1" applyNumberFormat="1" applyFont="1" applyBorder="1" applyProtection="1">
      <protection hidden="1"/>
    </xf>
    <xf numFmtId="0" fontId="2" fillId="0" borderId="5" xfId="0" applyFont="1" applyBorder="1" applyProtection="1">
      <protection hidden="1"/>
    </xf>
    <xf numFmtId="165" fontId="2" fillId="0" borderId="10" xfId="1" applyNumberFormat="1" applyFont="1" applyBorder="1" applyProtection="1">
      <protection hidden="1"/>
    </xf>
    <xf numFmtId="165" fontId="2" fillId="0" borderId="6" xfId="1" applyNumberFormat="1" applyFont="1" applyBorder="1" applyProtection="1">
      <protection hidden="1"/>
    </xf>
    <xf numFmtId="165" fontId="2" fillId="0" borderId="5" xfId="1" applyNumberFormat="1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165" fontId="2" fillId="0" borderId="0" xfId="1" applyNumberFormat="1" applyFont="1" applyBorder="1" applyProtection="1">
      <protection hidden="1"/>
    </xf>
    <xf numFmtId="165" fontId="2" fillId="0" borderId="11" xfId="1" applyNumberFormat="1" applyFont="1" applyBorder="1" applyProtection="1">
      <protection hidden="1"/>
    </xf>
    <xf numFmtId="165" fontId="2" fillId="0" borderId="8" xfId="1" applyNumberFormat="1" applyFont="1" applyBorder="1" applyProtection="1">
      <protection hidden="1"/>
    </xf>
    <xf numFmtId="165" fontId="2" fillId="0" borderId="12" xfId="1" applyNumberFormat="1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8" xfId="0" applyFont="1" applyBorder="1" applyProtection="1">
      <protection hidden="1"/>
    </xf>
    <xf numFmtId="165" fontId="2" fillId="0" borderId="9" xfId="1" applyNumberFormat="1" applyFont="1" applyBorder="1" applyProtection="1">
      <protection hidden="1"/>
    </xf>
    <xf numFmtId="165" fontId="2" fillId="0" borderId="0" xfId="1" applyNumberFormat="1" applyFont="1" applyProtection="1">
      <protection hidden="1"/>
    </xf>
    <xf numFmtId="165" fontId="0" fillId="0" borderId="0" xfId="0" applyNumberFormat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hidden="1"/>
    </xf>
  </cellXfs>
  <cellStyles count="3">
    <cellStyle name="Comma" xfId="1" builtinId="3"/>
    <cellStyle name="Hyperlink" xfId="2" builtinId="8"/>
    <cellStyle name="Normal" xfId="0" builtinId="0"/>
  </cellStyles>
  <dxfs count="0"/>
  <tableStyles count="1" defaultTableStyle="TableStyleMedium9" defaultPivotStyle="PivotStyleLight16">
    <tableStyle name="Invisible" pivot="0" table="0" count="0" xr9:uid="{665D4080-A4E6-4379-A2DE-D691ACB8D53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ryanston.co.uk/fees" TargetMode="External"/><Relationship Id="rId1" Type="http://schemas.openxmlformats.org/officeDocument/2006/relationships/hyperlink" Target="#'Parent Quot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701524</xdr:colOff>
      <xdr:row>16</xdr:row>
      <xdr:rowOff>134862</xdr:rowOff>
    </xdr:from>
    <xdr:to>
      <xdr:col>7</xdr:col>
      <xdr:colOff>152702</xdr:colOff>
      <xdr:row>19</xdr:row>
      <xdr:rowOff>33413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AAEA0D-9190-AA59-57A7-BA9080B2586B}"/>
            </a:ext>
          </a:extLst>
        </xdr:cNvPr>
        <xdr:cNvSpPr/>
      </xdr:nvSpPr>
      <xdr:spPr>
        <a:xfrm>
          <a:off x="2538488" y="2516112"/>
          <a:ext cx="2346476" cy="37480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Create Illustrative Quote</a:t>
          </a:r>
        </a:p>
      </xdr:txBody>
    </xdr:sp>
    <xdr:clientData/>
  </xdr:twoCellAnchor>
  <xdr:twoCellAnchor>
    <xdr:from>
      <xdr:col>1</xdr:col>
      <xdr:colOff>30087</xdr:colOff>
      <xdr:row>6</xdr:row>
      <xdr:rowOff>71362</xdr:rowOff>
    </xdr:from>
    <xdr:to>
      <xdr:col>3</xdr:col>
      <xdr:colOff>1302355</xdr:colOff>
      <xdr:row>8</xdr:row>
      <xdr:rowOff>45962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F77C9C-3AC3-4D43-BDB0-04D842E747CC}"/>
            </a:ext>
          </a:extLst>
        </xdr:cNvPr>
        <xdr:cNvSpPr/>
      </xdr:nvSpPr>
      <xdr:spPr>
        <a:xfrm>
          <a:off x="400504" y="1023862"/>
          <a:ext cx="2496911" cy="2921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Link</a:t>
          </a:r>
          <a:r>
            <a:rPr lang="en-GB" sz="105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to Current Fees (Bryanston Website)</a:t>
          </a:r>
          <a:endParaRPr lang="en-GB" sz="105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28EB0-A222-41D5-88D0-66349247CEAF}">
  <sheetPr codeName="Sheet1"/>
  <dimension ref="B2:N22"/>
  <sheetViews>
    <sheetView tabSelected="1" zoomScale="126" zoomScaleNormal="126" workbookViewId="0">
      <selection activeCell="E10" sqref="E10"/>
    </sheetView>
  </sheetViews>
  <sheetFormatPr defaultRowHeight="12.5" x14ac:dyDescent="0.25"/>
  <cols>
    <col min="1" max="1" width="5.26953125" customWidth="1"/>
    <col min="4" max="4" width="23.26953125" bestFit="1" customWidth="1"/>
    <col min="5" max="5" width="12.26953125" customWidth="1"/>
    <col min="6" max="6" width="1.7265625" customWidth="1"/>
  </cols>
  <sheetData>
    <row r="2" spans="2:14" x14ac:dyDescent="0.25">
      <c r="B2" t="s">
        <v>58</v>
      </c>
    </row>
    <row r="3" spans="2:14" x14ac:dyDescent="0.25">
      <c r="B3" t="s">
        <v>59</v>
      </c>
    </row>
    <row r="4" spans="2:14" x14ac:dyDescent="0.25">
      <c r="B4" t="s">
        <v>60</v>
      </c>
    </row>
    <row r="5" spans="2:14" x14ac:dyDescent="0.25">
      <c r="B5" t="s">
        <v>61</v>
      </c>
    </row>
    <row r="6" spans="2:14" x14ac:dyDescent="0.25">
      <c r="B6" t="s">
        <v>62</v>
      </c>
    </row>
    <row r="10" spans="2:14" x14ac:dyDescent="0.25">
      <c r="D10" s="1" t="s">
        <v>52</v>
      </c>
      <c r="E10" s="23"/>
    </row>
    <row r="11" spans="2:14" x14ac:dyDescent="0.25">
      <c r="D11" s="1"/>
      <c r="F11" s="20"/>
      <c r="G11" s="21" t="s">
        <v>63</v>
      </c>
    </row>
    <row r="12" spans="2:14" x14ac:dyDescent="0.25">
      <c r="D12" s="15" t="s">
        <v>53</v>
      </c>
      <c r="E12" s="18"/>
      <c r="F12" s="16"/>
      <c r="G12" s="16" t="s">
        <v>65</v>
      </c>
    </row>
    <row r="13" spans="2:14" x14ac:dyDescent="0.25">
      <c r="D13" s="15" t="s">
        <v>54</v>
      </c>
      <c r="E13" s="18"/>
      <c r="F13" s="16"/>
      <c r="G13" s="16"/>
    </row>
    <row r="14" spans="2:14" x14ac:dyDescent="0.25">
      <c r="D14" s="15" t="s">
        <v>55</v>
      </c>
      <c r="E14" s="18"/>
      <c r="F14" s="16"/>
      <c r="G14" s="22" t="s">
        <v>66</v>
      </c>
    </row>
    <row r="15" spans="2:14" x14ac:dyDescent="0.25">
      <c r="D15" s="17" t="s">
        <v>57</v>
      </c>
      <c r="E15" s="24"/>
      <c r="F15" s="16"/>
      <c r="G15" s="16" t="s">
        <v>64</v>
      </c>
      <c r="H15" s="3"/>
      <c r="K15" s="3"/>
      <c r="N15" s="3"/>
    </row>
    <row r="16" spans="2:14" x14ac:dyDescent="0.25">
      <c r="D16" s="15" t="s">
        <v>56</v>
      </c>
      <c r="E16" s="19"/>
      <c r="H16" s="3"/>
      <c r="M16" s="3"/>
    </row>
    <row r="18" spans="5:8" x14ac:dyDescent="0.25">
      <c r="E18" s="14"/>
      <c r="H18" s="3"/>
    </row>
    <row r="20" spans="5:8" x14ac:dyDescent="0.25">
      <c r="H20" s="3"/>
    </row>
    <row r="22" spans="5:8" x14ac:dyDescent="0.25">
      <c r="H22" s="3"/>
    </row>
  </sheetData>
  <sheetProtection selectLockedCells="1"/>
  <phoneticPr fontId="6" type="noConversion"/>
  <dataValidations count="2">
    <dataValidation type="decimal" allowBlank="1" showInputMessage="1" showErrorMessage="1" sqref="E15" xr:uid="{031DF260-6972-43C7-96C5-A359C3CD4D0B}">
      <formula1>0</formula1>
      <formula2>10</formula2>
    </dataValidation>
    <dataValidation type="decimal" allowBlank="1" showInputMessage="1" showErrorMessage="1" sqref="E16" xr:uid="{3DE814A1-ECB5-495B-8BFE-96449AFA0098}">
      <formula1>0</formula1>
      <formula2>20000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8532C57-959A-4486-BF34-4E17D184F405}">
          <x14:formula1>
            <xm:f>Workings!$B$4:$B$15</xm:f>
          </x14:formula1>
          <xm:sqref>E14</xm:sqref>
        </x14:dataValidation>
        <x14:dataValidation type="list" allowBlank="1" showInputMessage="1" showErrorMessage="1" xr:uid="{8A9AD08B-F683-4D1E-B05F-9DE61A465C8E}">
          <x14:formula1>
            <xm:f>Workings!$Q$2:$Q$4</xm:f>
          </x14:formula1>
          <xm:sqref>E13</xm:sqref>
        </x14:dataValidation>
        <x14:dataValidation type="list" allowBlank="1" showInputMessage="1" showErrorMessage="1" xr:uid="{0007D5BD-D7A0-4284-964B-E2F735014416}">
          <x14:formula1>
            <xm:f>Workings!$P$2:$P$8</xm:f>
          </x14:formula1>
          <xm:sqref>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33E6-72F5-46AB-B37D-4A8503D6A3FA}">
  <sheetPr codeName="Sheet2"/>
  <dimension ref="A2:AA44"/>
  <sheetViews>
    <sheetView topLeftCell="A7" workbookViewId="0">
      <selection activeCell="F39" sqref="F39"/>
    </sheetView>
  </sheetViews>
  <sheetFormatPr defaultRowHeight="12.5" x14ac:dyDescent="0.25"/>
  <cols>
    <col min="5" max="5" width="27.54296875" bestFit="1" customWidth="1"/>
    <col min="6" max="6" width="14.54296875" customWidth="1"/>
    <col min="8" max="10" width="9.81640625" bestFit="1" customWidth="1"/>
    <col min="11" max="11" width="10.1796875" customWidth="1"/>
    <col min="12" max="12" width="10.54296875" customWidth="1"/>
    <col min="13" max="14" width="11.453125" customWidth="1"/>
    <col min="15" max="16" width="9.81640625" bestFit="1" customWidth="1"/>
    <col min="20" max="20" width="9.54296875" bestFit="1" customWidth="1"/>
  </cols>
  <sheetData>
    <row r="2" spans="2:27" ht="13" x14ac:dyDescent="0.3">
      <c r="F2" s="3" t="s">
        <v>44</v>
      </c>
      <c r="G2" t="str">
        <f ca="1">TEXT(TODAY(),"MMMM")</f>
        <v>December</v>
      </c>
      <c r="H2">
        <f ca="1">TEXT(TODAY(),"YYYY")*1</f>
        <v>2023</v>
      </c>
      <c r="P2">
        <v>2023</v>
      </c>
      <c r="Q2" s="6" t="s">
        <v>43</v>
      </c>
    </row>
    <row r="3" spans="2:27" ht="13" x14ac:dyDescent="0.3">
      <c r="P3">
        <v>2024</v>
      </c>
      <c r="Q3" s="6" t="s">
        <v>37</v>
      </c>
    </row>
    <row r="4" spans="2:27" ht="13" x14ac:dyDescent="0.3">
      <c r="B4">
        <v>4</v>
      </c>
      <c r="F4" s="3" t="s">
        <v>45</v>
      </c>
      <c r="G4" s="4">
        <f>Input!E10</f>
        <v>0</v>
      </c>
      <c r="P4">
        <v>2025</v>
      </c>
      <c r="Q4" s="6" t="s">
        <v>39</v>
      </c>
    </row>
    <row r="5" spans="2:27" x14ac:dyDescent="0.25">
      <c r="B5">
        <v>5</v>
      </c>
      <c r="P5">
        <v>2026</v>
      </c>
    </row>
    <row r="6" spans="2:27" x14ac:dyDescent="0.25">
      <c r="B6">
        <v>6</v>
      </c>
      <c r="P6">
        <v>2027</v>
      </c>
      <c r="U6">
        <f>I7</f>
        <v>0</v>
      </c>
      <c r="V6">
        <f>+U6+1</f>
        <v>1</v>
      </c>
      <c r="W6">
        <f t="shared" ref="W6:AA6" si="0">+V6+1</f>
        <v>2</v>
      </c>
      <c r="X6">
        <f t="shared" si="0"/>
        <v>3</v>
      </c>
      <c r="Y6">
        <f t="shared" si="0"/>
        <v>4</v>
      </c>
      <c r="Z6">
        <f t="shared" si="0"/>
        <v>5</v>
      </c>
      <c r="AA6">
        <f t="shared" si="0"/>
        <v>6</v>
      </c>
    </row>
    <row r="7" spans="2:27" x14ac:dyDescent="0.25">
      <c r="B7">
        <v>7</v>
      </c>
      <c r="G7" s="3" t="s">
        <v>47</v>
      </c>
      <c r="H7" s="3"/>
      <c r="I7">
        <f>Input!E12</f>
        <v>0</v>
      </c>
      <c r="J7">
        <f>+I7+1</f>
        <v>1</v>
      </c>
      <c r="K7">
        <f>+J7+1</f>
        <v>2</v>
      </c>
      <c r="L7">
        <f>+K7+1</f>
        <v>3</v>
      </c>
      <c r="M7">
        <f>+L7+1</f>
        <v>4</v>
      </c>
      <c r="N7">
        <f>+M7+1</f>
        <v>5</v>
      </c>
      <c r="P7">
        <v>2028</v>
      </c>
      <c r="R7" s="5" t="s">
        <v>33</v>
      </c>
      <c r="S7" s="5" t="s">
        <v>34</v>
      </c>
      <c r="T7" s="5" t="s">
        <v>31</v>
      </c>
      <c r="U7" s="5" t="e">
        <f>HLOOKUP($I$7,$E$32:$L$44,D33,0)</f>
        <v>#N/A</v>
      </c>
      <c r="V7" t="e">
        <f>+U7+12</f>
        <v>#N/A</v>
      </c>
      <c r="W7" t="e">
        <f t="shared" ref="W7:AA7" si="1">+V7+12</f>
        <v>#N/A</v>
      </c>
      <c r="X7" t="e">
        <f t="shared" si="1"/>
        <v>#N/A</v>
      </c>
      <c r="Y7" t="e">
        <f t="shared" si="1"/>
        <v>#N/A</v>
      </c>
      <c r="Z7" t="e">
        <f t="shared" si="1"/>
        <v>#N/A</v>
      </c>
      <c r="AA7" t="e">
        <f t="shared" si="1"/>
        <v>#N/A</v>
      </c>
    </row>
    <row r="8" spans="2:27" x14ac:dyDescent="0.25">
      <c r="B8">
        <v>8</v>
      </c>
      <c r="P8">
        <v>2029</v>
      </c>
      <c r="R8" s="5" t="s">
        <v>35</v>
      </c>
      <c r="S8" s="5" t="s">
        <v>38</v>
      </c>
      <c r="T8" s="5" t="s">
        <v>40</v>
      </c>
      <c r="U8" s="5" t="e">
        <f t="shared" ref="U8:U18" si="2">HLOOKUP($I$7,$E$32:$L$44,D34,0)</f>
        <v>#N/A</v>
      </c>
      <c r="V8" t="e">
        <f t="shared" ref="V8:AA18" si="3">+U8+12</f>
        <v>#N/A</v>
      </c>
      <c r="W8" t="e">
        <f t="shared" si="3"/>
        <v>#N/A</v>
      </c>
      <c r="X8" t="e">
        <f t="shared" si="3"/>
        <v>#N/A</v>
      </c>
      <c r="Y8" t="e">
        <f t="shared" si="3"/>
        <v>#N/A</v>
      </c>
      <c r="Z8" t="e">
        <f t="shared" si="3"/>
        <v>#N/A</v>
      </c>
      <c r="AA8" t="e">
        <f t="shared" si="3"/>
        <v>#N/A</v>
      </c>
    </row>
    <row r="9" spans="2:27" x14ac:dyDescent="0.25">
      <c r="B9">
        <v>9</v>
      </c>
      <c r="I9" s="1" t="s">
        <v>22</v>
      </c>
      <c r="J9" s="1" t="s">
        <v>23</v>
      </c>
      <c r="K9" s="1" t="s">
        <v>24</v>
      </c>
      <c r="L9" s="1" t="s">
        <v>25</v>
      </c>
      <c r="M9" s="1" t="s">
        <v>26</v>
      </c>
      <c r="N9" s="1" t="s">
        <v>50</v>
      </c>
      <c r="O9" s="1"/>
      <c r="R9" s="5" t="s">
        <v>36</v>
      </c>
      <c r="S9" s="5" t="s">
        <v>39</v>
      </c>
      <c r="T9" s="5" t="s">
        <v>41</v>
      </c>
      <c r="U9" s="5" t="e">
        <f t="shared" si="2"/>
        <v>#N/A</v>
      </c>
      <c r="V9" t="e">
        <f t="shared" si="3"/>
        <v>#N/A</v>
      </c>
      <c r="W9" t="e">
        <f t="shared" si="3"/>
        <v>#N/A</v>
      </c>
      <c r="X9" t="e">
        <f t="shared" si="3"/>
        <v>#N/A</v>
      </c>
      <c r="Y9" t="e">
        <f t="shared" si="3"/>
        <v>#N/A</v>
      </c>
      <c r="Z9" t="e">
        <f t="shared" si="3"/>
        <v>#N/A</v>
      </c>
      <c r="AA9" t="e">
        <f t="shared" si="3"/>
        <v>#N/A</v>
      </c>
    </row>
    <row r="10" spans="2:27" x14ac:dyDescent="0.25">
      <c r="B10">
        <v>10</v>
      </c>
      <c r="E10" s="3" t="s">
        <v>46</v>
      </c>
      <c r="H10" s="8"/>
      <c r="I10" s="9">
        <f>Input!E16</f>
        <v>0</v>
      </c>
      <c r="J10" s="8" t="str">
        <f>IF(I13&gt;=H13,"0",ROUND((I10+I10*$H$11/100),0))</f>
        <v>0</v>
      </c>
      <c r="K10" s="8">
        <f>IF(SUM(I13:J13)&gt;=H13,"0",ROUND((J10+J10*$H$11/100),0))*1</f>
        <v>0</v>
      </c>
      <c r="L10" s="8">
        <f>IF(SUM(I13:K13)=H13,"0",ROUND((K10+K10*$H$11/100),0))*1</f>
        <v>0</v>
      </c>
      <c r="M10" s="8">
        <f>IF(SUM(I13:L13)=H13,"0",ROUND((L10+L10*$H$11/100),0))*1</f>
        <v>0</v>
      </c>
      <c r="N10" s="8">
        <f>IF(SUM(I13:M13)=H13,"0",ROUND((M10+M10*$H$11/100),0))*1</f>
        <v>0</v>
      </c>
      <c r="R10" s="5" t="s">
        <v>37</v>
      </c>
      <c r="S10" s="5" t="s">
        <v>31</v>
      </c>
      <c r="T10" s="5" t="s">
        <v>42</v>
      </c>
      <c r="U10" s="5" t="e">
        <f t="shared" si="2"/>
        <v>#N/A</v>
      </c>
      <c r="V10" t="e">
        <f t="shared" si="3"/>
        <v>#N/A</v>
      </c>
      <c r="W10" t="e">
        <f t="shared" si="3"/>
        <v>#N/A</v>
      </c>
      <c r="X10" t="e">
        <f t="shared" si="3"/>
        <v>#N/A</v>
      </c>
      <c r="Y10" t="e">
        <f t="shared" si="3"/>
        <v>#N/A</v>
      </c>
      <c r="Z10" t="e">
        <f t="shared" si="3"/>
        <v>#N/A</v>
      </c>
      <c r="AA10" t="e">
        <f t="shared" si="3"/>
        <v>#N/A</v>
      </c>
    </row>
    <row r="11" spans="2:27" x14ac:dyDescent="0.25">
      <c r="B11">
        <v>11</v>
      </c>
      <c r="E11" s="3" t="s">
        <v>27</v>
      </c>
      <c r="H11" s="13">
        <f>Input!E15</f>
        <v>0</v>
      </c>
      <c r="R11" s="5" t="s">
        <v>34</v>
      </c>
      <c r="S11" s="5" t="s">
        <v>40</v>
      </c>
      <c r="T11" s="5" t="s">
        <v>43</v>
      </c>
      <c r="U11" s="5" t="e">
        <f t="shared" si="2"/>
        <v>#N/A</v>
      </c>
      <c r="V11" t="e">
        <f t="shared" si="3"/>
        <v>#N/A</v>
      </c>
      <c r="W11" t="e">
        <f t="shared" si="3"/>
        <v>#N/A</v>
      </c>
      <c r="X11" t="e">
        <f t="shared" si="3"/>
        <v>#N/A</v>
      </c>
      <c r="Y11" t="e">
        <f t="shared" si="3"/>
        <v>#N/A</v>
      </c>
      <c r="Z11" t="e">
        <f t="shared" si="3"/>
        <v>#N/A</v>
      </c>
      <c r="AA11" t="e">
        <f t="shared" si="3"/>
        <v>#N/A</v>
      </c>
    </row>
    <row r="12" spans="2:27" x14ac:dyDescent="0.25">
      <c r="B12">
        <v>12</v>
      </c>
      <c r="E12" t="s">
        <v>14</v>
      </c>
      <c r="H12">
        <v>3.75</v>
      </c>
      <c r="I12">
        <f>+H12</f>
        <v>3.75</v>
      </c>
      <c r="J12">
        <f>+I12</f>
        <v>3.75</v>
      </c>
      <c r="K12">
        <f>+J12</f>
        <v>3.75</v>
      </c>
      <c r="L12">
        <f>K12</f>
        <v>3.75</v>
      </c>
      <c r="M12">
        <f>L12</f>
        <v>3.75</v>
      </c>
      <c r="N12">
        <f>M12</f>
        <v>3.75</v>
      </c>
      <c r="R12" s="5" t="s">
        <v>38</v>
      </c>
      <c r="S12" s="5" t="s">
        <v>41</v>
      </c>
      <c r="T12" s="5" t="s">
        <v>33</v>
      </c>
      <c r="U12" s="5" t="e">
        <f t="shared" si="2"/>
        <v>#N/A</v>
      </c>
      <c r="V12" t="e">
        <f t="shared" si="3"/>
        <v>#N/A</v>
      </c>
      <c r="W12" t="e">
        <f t="shared" si="3"/>
        <v>#N/A</v>
      </c>
      <c r="X12" t="e">
        <f t="shared" si="3"/>
        <v>#N/A</v>
      </c>
      <c r="Y12" t="e">
        <f t="shared" si="3"/>
        <v>#N/A</v>
      </c>
      <c r="Z12" t="e">
        <f t="shared" si="3"/>
        <v>#N/A</v>
      </c>
      <c r="AA12" t="e">
        <f t="shared" si="3"/>
        <v>#N/A</v>
      </c>
    </row>
    <row r="13" spans="2:27" x14ac:dyDescent="0.25">
      <c r="B13">
        <v>13</v>
      </c>
      <c r="E13" t="s">
        <v>15</v>
      </c>
      <c r="H13" s="12">
        <f>Input!E14</f>
        <v>0</v>
      </c>
      <c r="I13" s="2">
        <f>IF(I15="September",3,IF(I15="January",2,IF(I15="April",1,0)))</f>
        <v>0</v>
      </c>
      <c r="J13" s="2">
        <f>IF((H13-I13)&gt;=3,3,H13-I13)</f>
        <v>0</v>
      </c>
      <c r="K13" s="2">
        <f>IF((H13-SUM(I13:J13)&gt;=3),3,(H13-SUM(I13:J13)))</f>
        <v>0</v>
      </c>
      <c r="L13" s="2">
        <f>IF((H13-SUM(I13:K13)&gt;=3),3,(H13-SUM(I13:K13)))</f>
        <v>0</v>
      </c>
      <c r="M13" s="2">
        <f>IF((H13-SUM(I13:L13)&gt;=3),3,(H13-SUM(I13:L13)))</f>
        <v>0</v>
      </c>
      <c r="N13" s="2">
        <f>IF((H13-SUM(I13:M13)&gt;=3),3,(H13-SUM(I13:M13)))</f>
        <v>0</v>
      </c>
      <c r="R13" s="5" t="s">
        <v>39</v>
      </c>
      <c r="S13" s="5" t="s">
        <v>42</v>
      </c>
      <c r="T13" s="5" t="s">
        <v>35</v>
      </c>
      <c r="U13" s="5" t="e">
        <f t="shared" si="2"/>
        <v>#N/A</v>
      </c>
      <c r="V13" t="e">
        <f t="shared" si="3"/>
        <v>#N/A</v>
      </c>
      <c r="W13" t="e">
        <f t="shared" si="3"/>
        <v>#N/A</v>
      </c>
      <c r="X13" t="e">
        <f t="shared" si="3"/>
        <v>#N/A</v>
      </c>
      <c r="Y13" t="e">
        <f t="shared" si="3"/>
        <v>#N/A</v>
      </c>
      <c r="Z13" t="e">
        <f t="shared" si="3"/>
        <v>#N/A</v>
      </c>
      <c r="AA13" t="e">
        <f t="shared" si="3"/>
        <v>#N/A</v>
      </c>
    </row>
    <row r="14" spans="2:27" x14ac:dyDescent="0.25">
      <c r="B14">
        <v>14</v>
      </c>
      <c r="E14" s="5" t="s">
        <v>16</v>
      </c>
      <c r="I14" t="b">
        <f>(IF(I15="September",INDEX(R:U,MATCH(G2,R:R,0),4),IF(I15="January",INDEX(R:U,MATCH(G2,S:S,0),4),IF(I15="April",INDEX(R:U,MATCH(G2,T:T,0),4)))))</f>
        <v>0</v>
      </c>
      <c r="J14">
        <f>+I14+12</f>
        <v>12</v>
      </c>
      <c r="K14">
        <f>J14+12</f>
        <v>24</v>
      </c>
      <c r="L14">
        <f>K14+12</f>
        <v>36</v>
      </c>
      <c r="M14">
        <f>L14+12</f>
        <v>48</v>
      </c>
      <c r="N14">
        <f>M14+12</f>
        <v>60</v>
      </c>
      <c r="R14" s="5" t="s">
        <v>31</v>
      </c>
      <c r="S14" s="5" t="s">
        <v>43</v>
      </c>
      <c r="T14" s="5" t="s">
        <v>36</v>
      </c>
      <c r="U14" s="5" t="e">
        <f t="shared" si="2"/>
        <v>#N/A</v>
      </c>
      <c r="V14" t="e">
        <f t="shared" si="3"/>
        <v>#N/A</v>
      </c>
      <c r="W14" t="e">
        <f t="shared" si="3"/>
        <v>#N/A</v>
      </c>
      <c r="X14" t="e">
        <f t="shared" si="3"/>
        <v>#N/A</v>
      </c>
      <c r="Y14" t="e">
        <f t="shared" si="3"/>
        <v>#N/A</v>
      </c>
      <c r="Z14" t="e">
        <f t="shared" si="3"/>
        <v>#N/A</v>
      </c>
      <c r="AA14" t="e">
        <f t="shared" si="3"/>
        <v>#N/A</v>
      </c>
    </row>
    <row r="15" spans="2:27" x14ac:dyDescent="0.25">
      <c r="B15">
        <v>15</v>
      </c>
      <c r="E15" s="7" t="s">
        <v>32</v>
      </c>
      <c r="I15">
        <f>Input!E13</f>
        <v>0</v>
      </c>
      <c r="R15" s="5" t="s">
        <v>40</v>
      </c>
      <c r="S15" s="5" t="s">
        <v>33</v>
      </c>
      <c r="T15" s="5" t="s">
        <v>37</v>
      </c>
      <c r="U15" s="5" t="e">
        <f t="shared" si="2"/>
        <v>#N/A</v>
      </c>
      <c r="V15" t="e">
        <f t="shared" si="3"/>
        <v>#N/A</v>
      </c>
      <c r="W15" t="e">
        <f t="shared" si="3"/>
        <v>#N/A</v>
      </c>
      <c r="X15" t="e">
        <f t="shared" si="3"/>
        <v>#N/A</v>
      </c>
      <c r="Y15" t="e">
        <f t="shared" si="3"/>
        <v>#N/A</v>
      </c>
      <c r="Z15" t="e">
        <f t="shared" si="3"/>
        <v>#N/A</v>
      </c>
      <c r="AA15" t="e">
        <f t="shared" si="3"/>
        <v>#N/A</v>
      </c>
    </row>
    <row r="16" spans="2:27" x14ac:dyDescent="0.25">
      <c r="R16" s="5" t="s">
        <v>41</v>
      </c>
      <c r="S16" s="5" t="s">
        <v>35</v>
      </c>
      <c r="T16" s="5" t="s">
        <v>34</v>
      </c>
      <c r="U16" s="5" t="e">
        <f t="shared" si="2"/>
        <v>#N/A</v>
      </c>
      <c r="V16" t="e">
        <f t="shared" si="3"/>
        <v>#N/A</v>
      </c>
      <c r="W16" t="e">
        <f t="shared" si="3"/>
        <v>#N/A</v>
      </c>
      <c r="X16" t="e">
        <f t="shared" si="3"/>
        <v>#N/A</v>
      </c>
      <c r="Y16" t="e">
        <f t="shared" si="3"/>
        <v>#N/A</v>
      </c>
      <c r="Z16" t="e">
        <f t="shared" si="3"/>
        <v>#N/A</v>
      </c>
      <c r="AA16" t="e">
        <f t="shared" si="3"/>
        <v>#N/A</v>
      </c>
    </row>
    <row r="17" spans="5:27" x14ac:dyDescent="0.25">
      <c r="E17" t="s">
        <v>17</v>
      </c>
      <c r="H17" s="10"/>
      <c r="I17" s="10">
        <f>ROUND(PV(I12/300,I13,-I10),0)</f>
        <v>0</v>
      </c>
      <c r="J17" s="10">
        <f t="shared" ref="J17:N17" si="4">ROUND(PV(J12/300,J13,-J10),0)</f>
        <v>0</v>
      </c>
      <c r="K17" s="10">
        <f t="shared" si="4"/>
        <v>0</v>
      </c>
      <c r="L17" s="10">
        <f t="shared" si="4"/>
        <v>0</v>
      </c>
      <c r="M17" s="10">
        <f t="shared" si="4"/>
        <v>0</v>
      </c>
      <c r="N17" s="10">
        <f t="shared" si="4"/>
        <v>0</v>
      </c>
      <c r="R17" s="5" t="s">
        <v>42</v>
      </c>
      <c r="S17" s="5" t="s">
        <v>36</v>
      </c>
      <c r="T17" s="5" t="s">
        <v>38</v>
      </c>
      <c r="U17" s="5" t="e">
        <f t="shared" si="2"/>
        <v>#N/A</v>
      </c>
      <c r="V17" t="e">
        <f t="shared" si="3"/>
        <v>#N/A</v>
      </c>
      <c r="W17" t="e">
        <f t="shared" si="3"/>
        <v>#N/A</v>
      </c>
      <c r="X17" t="e">
        <f t="shared" si="3"/>
        <v>#N/A</v>
      </c>
      <c r="Y17" t="e">
        <f t="shared" si="3"/>
        <v>#N/A</v>
      </c>
      <c r="Z17" t="e">
        <f t="shared" si="3"/>
        <v>#N/A</v>
      </c>
      <c r="AA17" t="e">
        <f t="shared" si="3"/>
        <v>#N/A</v>
      </c>
    </row>
    <row r="18" spans="5:27" ht="13" x14ac:dyDescent="0.3">
      <c r="H18" s="10"/>
      <c r="I18" s="10"/>
      <c r="J18" s="10"/>
      <c r="K18" s="10"/>
      <c r="L18" s="10"/>
      <c r="M18" s="10"/>
      <c r="N18" s="10"/>
      <c r="R18" s="6" t="s">
        <v>43</v>
      </c>
      <c r="S18" s="6" t="s">
        <v>37</v>
      </c>
      <c r="T18" s="6" t="s">
        <v>39</v>
      </c>
      <c r="U18" s="5" t="e">
        <f t="shared" si="2"/>
        <v>#N/A</v>
      </c>
      <c r="V18" t="e">
        <f t="shared" si="3"/>
        <v>#N/A</v>
      </c>
      <c r="W18" t="e">
        <f t="shared" si="3"/>
        <v>#N/A</v>
      </c>
      <c r="X18" t="e">
        <f t="shared" si="3"/>
        <v>#N/A</v>
      </c>
      <c r="Y18" t="e">
        <f t="shared" si="3"/>
        <v>#N/A</v>
      </c>
      <c r="Z18" t="e">
        <f t="shared" si="3"/>
        <v>#N/A</v>
      </c>
      <c r="AA18" t="e">
        <f t="shared" si="3"/>
        <v>#N/A</v>
      </c>
    </row>
    <row r="19" spans="5:27" x14ac:dyDescent="0.25">
      <c r="E19" t="s">
        <v>18</v>
      </c>
      <c r="H19" s="10">
        <f>ROUND(SUM(I19:M19),0)</f>
        <v>0</v>
      </c>
      <c r="I19" s="10">
        <f>ROUND(I17/((100+I12/12)/100)^I14,0)</f>
        <v>0</v>
      </c>
      <c r="J19" s="10">
        <f t="shared" ref="J19:N19" si="5">ROUND(J17/((100+J12/12)/100)^J14,0)</f>
        <v>0</v>
      </c>
      <c r="K19" s="10">
        <f t="shared" si="5"/>
        <v>0</v>
      </c>
      <c r="L19" s="10">
        <f t="shared" si="5"/>
        <v>0</v>
      </c>
      <c r="M19" s="10">
        <f t="shared" si="5"/>
        <v>0</v>
      </c>
      <c r="N19" s="10">
        <f t="shared" si="5"/>
        <v>0</v>
      </c>
    </row>
    <row r="20" spans="5:27" x14ac:dyDescent="0.25">
      <c r="E20" t="s">
        <v>19</v>
      </c>
      <c r="H20" s="10"/>
      <c r="I20" s="11">
        <f t="shared" ref="I20:J20" si="6">IFERROR(ROUND(I19/I13,0),0)</f>
        <v>0</v>
      </c>
      <c r="J20" s="10">
        <f t="shared" si="6"/>
        <v>0</v>
      </c>
      <c r="K20" s="10">
        <f>IFERROR(ROUND(K19/K13,0),0)</f>
        <v>0</v>
      </c>
      <c r="L20" s="10">
        <f>IFERROR(ROUND(L19/L13,0),0)</f>
        <v>0</v>
      </c>
      <c r="M20" s="10">
        <f>IFERROR(ROUND(M19/M13,0),0)</f>
        <v>0</v>
      </c>
      <c r="N20" s="10">
        <f>IFERROR(ROUND(N19/N13,0),0)</f>
        <v>0</v>
      </c>
    </row>
    <row r="21" spans="5:27" x14ac:dyDescent="0.25">
      <c r="E21" t="s">
        <v>20</v>
      </c>
      <c r="H21" s="10"/>
      <c r="I21" s="10"/>
      <c r="J21" s="10"/>
      <c r="K21" s="10"/>
      <c r="L21" s="10"/>
      <c r="M21" s="10"/>
      <c r="N21" s="11">
        <f>$H$19-(SUM(I20*I13,J20*J13,K20*K13,L20*L13,M20*M13,N20*N13))</f>
        <v>0</v>
      </c>
    </row>
    <row r="22" spans="5:27" x14ac:dyDescent="0.25">
      <c r="E22" t="s">
        <v>21</v>
      </c>
      <c r="H22" s="10"/>
      <c r="I22" s="10">
        <f>I10-I20</f>
        <v>0</v>
      </c>
      <c r="J22" s="10">
        <f>J10-J20</f>
        <v>0</v>
      </c>
      <c r="K22" s="10">
        <f>K10-K20</f>
        <v>0</v>
      </c>
      <c r="L22" s="10">
        <f>L10-L20</f>
        <v>0</v>
      </c>
      <c r="M22" s="10">
        <f>M10-M20</f>
        <v>0</v>
      </c>
      <c r="N22" s="10"/>
    </row>
    <row r="23" spans="5:27" x14ac:dyDescent="0.25">
      <c r="E23" t="s">
        <v>20</v>
      </c>
      <c r="H23" s="10"/>
      <c r="I23" s="10"/>
      <c r="J23" s="10"/>
      <c r="K23" s="10"/>
      <c r="L23" s="10"/>
      <c r="M23" s="10">
        <f>M10-M21</f>
        <v>0</v>
      </c>
      <c r="N23" s="10"/>
    </row>
    <row r="24" spans="5:27" x14ac:dyDescent="0.25">
      <c r="F24" t="s">
        <v>28</v>
      </c>
      <c r="H24" s="11">
        <f>SUM(I10*I13,J10*J13,K10*K13,L10*L13,M10*M13)</f>
        <v>0</v>
      </c>
      <c r="I24" s="10"/>
      <c r="J24" s="10"/>
      <c r="K24" s="10"/>
      <c r="L24" s="10"/>
      <c r="M24" s="10"/>
      <c r="N24" s="10"/>
    </row>
    <row r="25" spans="5:27" x14ac:dyDescent="0.25">
      <c r="F25" t="s">
        <v>29</v>
      </c>
      <c r="H25" s="10">
        <f>SUM((I20*I13),(J13*J20),(K20*K13),(L20*L13),(M20*M13),(N20*N13)-N20+N21)</f>
        <v>0</v>
      </c>
      <c r="I25" s="10"/>
      <c r="J25" s="10"/>
      <c r="K25" s="10"/>
      <c r="L25" s="10"/>
      <c r="M25" s="10"/>
      <c r="N25" s="10"/>
    </row>
    <row r="26" spans="5:27" x14ac:dyDescent="0.25">
      <c r="F26" t="s">
        <v>30</v>
      </c>
      <c r="H26" s="11">
        <f>SUM(I22*I13,J22*J13,K22*K13,L22*L13,M22*M13)</f>
        <v>0</v>
      </c>
      <c r="I26" s="10">
        <f>+H24-H25</f>
        <v>0</v>
      </c>
      <c r="J26" s="10"/>
      <c r="K26" s="10"/>
      <c r="L26" s="10"/>
      <c r="M26" s="10"/>
      <c r="N26" s="10"/>
    </row>
    <row r="29" spans="5:27" x14ac:dyDescent="0.25">
      <c r="L29" s="8">
        <f t="shared" ref="L29:Q29" si="7">I10*I13</f>
        <v>0</v>
      </c>
      <c r="M29" s="8">
        <f t="shared" si="7"/>
        <v>0</v>
      </c>
      <c r="N29" s="8">
        <f t="shared" si="7"/>
        <v>0</v>
      </c>
      <c r="O29" s="8">
        <f t="shared" si="7"/>
        <v>0</v>
      </c>
      <c r="P29" s="8">
        <f>M10*M13</f>
        <v>0</v>
      </c>
      <c r="Q29" s="8">
        <f t="shared" si="7"/>
        <v>0</v>
      </c>
    </row>
    <row r="32" spans="5:27" x14ac:dyDescent="0.25">
      <c r="E32">
        <v>2023</v>
      </c>
      <c r="F32">
        <v>2024</v>
      </c>
      <c r="G32">
        <v>2025</v>
      </c>
      <c r="H32">
        <v>2026</v>
      </c>
      <c r="I32">
        <v>2027</v>
      </c>
      <c r="J32">
        <v>2028</v>
      </c>
      <c r="K32">
        <v>2029</v>
      </c>
      <c r="L32">
        <v>2030</v>
      </c>
    </row>
    <row r="33" spans="1:12" x14ac:dyDescent="0.25">
      <c r="A33" t="s">
        <v>33</v>
      </c>
      <c r="B33" t="s">
        <v>34</v>
      </c>
      <c r="C33" t="s">
        <v>31</v>
      </c>
      <c r="D33">
        <v>2</v>
      </c>
      <c r="F33">
        <v>7</v>
      </c>
      <c r="G33">
        <v>19</v>
      </c>
      <c r="H33">
        <v>31</v>
      </c>
      <c r="I33">
        <v>43</v>
      </c>
      <c r="J33">
        <v>55</v>
      </c>
      <c r="K33">
        <v>67</v>
      </c>
      <c r="L33">
        <v>79</v>
      </c>
    </row>
    <row r="34" spans="1:12" x14ac:dyDescent="0.25">
      <c r="A34" t="s">
        <v>35</v>
      </c>
      <c r="B34" t="s">
        <v>38</v>
      </c>
      <c r="C34" t="s">
        <v>40</v>
      </c>
      <c r="D34">
        <v>3</v>
      </c>
      <c r="F34">
        <v>6</v>
      </c>
      <c r="G34">
        <v>18</v>
      </c>
      <c r="H34">
        <v>30</v>
      </c>
      <c r="I34">
        <v>42</v>
      </c>
      <c r="J34">
        <v>54</v>
      </c>
      <c r="K34">
        <v>66</v>
      </c>
      <c r="L34">
        <v>78</v>
      </c>
    </row>
    <row r="35" spans="1:12" x14ac:dyDescent="0.25">
      <c r="A35" t="s">
        <v>36</v>
      </c>
      <c r="B35" t="s">
        <v>39</v>
      </c>
      <c r="C35" t="s">
        <v>41</v>
      </c>
      <c r="D35">
        <v>4</v>
      </c>
      <c r="F35">
        <v>5</v>
      </c>
      <c r="G35">
        <v>17</v>
      </c>
      <c r="H35">
        <v>29</v>
      </c>
      <c r="I35">
        <v>41</v>
      </c>
      <c r="J35">
        <v>53</v>
      </c>
      <c r="K35">
        <v>65</v>
      </c>
      <c r="L35">
        <v>77</v>
      </c>
    </row>
    <row r="36" spans="1:12" x14ac:dyDescent="0.25">
      <c r="A36" t="s">
        <v>37</v>
      </c>
      <c r="B36" t="s">
        <v>31</v>
      </c>
      <c r="C36" t="s">
        <v>42</v>
      </c>
      <c r="D36">
        <v>5</v>
      </c>
      <c r="F36">
        <v>4</v>
      </c>
      <c r="G36">
        <v>16</v>
      </c>
      <c r="H36">
        <v>28</v>
      </c>
      <c r="I36">
        <v>40</v>
      </c>
      <c r="J36">
        <v>52</v>
      </c>
      <c r="K36">
        <v>64</v>
      </c>
      <c r="L36">
        <v>76</v>
      </c>
    </row>
    <row r="37" spans="1:12" x14ac:dyDescent="0.25">
      <c r="A37" t="s">
        <v>34</v>
      </c>
      <c r="B37" t="s">
        <v>40</v>
      </c>
      <c r="C37" t="s">
        <v>43</v>
      </c>
      <c r="D37">
        <v>6</v>
      </c>
      <c r="F37">
        <v>3</v>
      </c>
      <c r="G37">
        <v>15</v>
      </c>
      <c r="H37">
        <v>27</v>
      </c>
      <c r="I37">
        <v>39</v>
      </c>
      <c r="J37">
        <v>51</v>
      </c>
      <c r="K37">
        <v>63</v>
      </c>
      <c r="L37">
        <v>75</v>
      </c>
    </row>
    <row r="38" spans="1:12" x14ac:dyDescent="0.25">
      <c r="A38" t="s">
        <v>38</v>
      </c>
      <c r="B38" t="s">
        <v>41</v>
      </c>
      <c r="C38" t="s">
        <v>33</v>
      </c>
      <c r="D38">
        <v>7</v>
      </c>
      <c r="F38">
        <v>2</v>
      </c>
      <c r="G38">
        <v>14</v>
      </c>
      <c r="H38">
        <v>26</v>
      </c>
      <c r="I38">
        <v>38</v>
      </c>
      <c r="J38">
        <v>50</v>
      </c>
      <c r="K38">
        <v>62</v>
      </c>
      <c r="L38">
        <v>74</v>
      </c>
    </row>
    <row r="39" spans="1:12" x14ac:dyDescent="0.25">
      <c r="A39" t="s">
        <v>39</v>
      </c>
      <c r="B39" t="s">
        <v>42</v>
      </c>
      <c r="C39" t="s">
        <v>35</v>
      </c>
      <c r="D39">
        <v>8</v>
      </c>
      <c r="F39">
        <v>1</v>
      </c>
      <c r="G39">
        <v>13</v>
      </c>
      <c r="H39">
        <v>25</v>
      </c>
      <c r="I39">
        <v>37</v>
      </c>
      <c r="J39">
        <v>49</v>
      </c>
      <c r="K39">
        <v>61</v>
      </c>
      <c r="L39">
        <v>73</v>
      </c>
    </row>
    <row r="40" spans="1:12" x14ac:dyDescent="0.25">
      <c r="A40" t="s">
        <v>31</v>
      </c>
      <c r="B40" t="s">
        <v>43</v>
      </c>
      <c r="C40" t="s">
        <v>36</v>
      </c>
      <c r="D40">
        <v>9</v>
      </c>
      <c r="E40">
        <v>0</v>
      </c>
      <c r="F40">
        <v>12</v>
      </c>
      <c r="G40">
        <v>24</v>
      </c>
      <c r="H40">
        <v>36</v>
      </c>
      <c r="I40">
        <v>48</v>
      </c>
      <c r="J40">
        <v>60</v>
      </c>
      <c r="K40">
        <v>72</v>
      </c>
      <c r="L40">
        <v>84</v>
      </c>
    </row>
    <row r="41" spans="1:12" x14ac:dyDescent="0.25">
      <c r="A41" t="s">
        <v>40</v>
      </c>
      <c r="B41" t="s">
        <v>33</v>
      </c>
      <c r="C41" t="s">
        <v>37</v>
      </c>
      <c r="D41">
        <v>10</v>
      </c>
      <c r="E41">
        <v>-1</v>
      </c>
      <c r="F41">
        <v>11</v>
      </c>
      <c r="G41">
        <v>23</v>
      </c>
      <c r="H41">
        <v>35</v>
      </c>
      <c r="I41">
        <v>47</v>
      </c>
      <c r="J41">
        <v>59</v>
      </c>
      <c r="K41">
        <v>71</v>
      </c>
      <c r="L41">
        <v>83</v>
      </c>
    </row>
    <row r="42" spans="1:12" x14ac:dyDescent="0.25">
      <c r="A42" t="s">
        <v>41</v>
      </c>
      <c r="B42" t="s">
        <v>35</v>
      </c>
      <c r="C42" t="s">
        <v>34</v>
      </c>
      <c r="D42">
        <v>11</v>
      </c>
      <c r="E42">
        <v>-2</v>
      </c>
      <c r="F42">
        <v>10</v>
      </c>
      <c r="G42">
        <v>22</v>
      </c>
      <c r="H42">
        <v>34</v>
      </c>
      <c r="I42">
        <v>46</v>
      </c>
      <c r="J42">
        <v>58</v>
      </c>
      <c r="K42">
        <v>70</v>
      </c>
      <c r="L42">
        <v>82</v>
      </c>
    </row>
    <row r="43" spans="1:12" x14ac:dyDescent="0.25">
      <c r="A43" t="s">
        <v>42</v>
      </c>
      <c r="B43" t="s">
        <v>36</v>
      </c>
      <c r="C43" t="s">
        <v>38</v>
      </c>
      <c r="D43">
        <v>12</v>
      </c>
      <c r="E43">
        <v>-3</v>
      </c>
      <c r="F43">
        <v>9</v>
      </c>
      <c r="G43">
        <v>21</v>
      </c>
      <c r="H43">
        <v>33</v>
      </c>
      <c r="I43">
        <v>45</v>
      </c>
      <c r="J43">
        <v>57</v>
      </c>
      <c r="K43">
        <v>69</v>
      </c>
      <c r="L43">
        <v>71</v>
      </c>
    </row>
    <row r="44" spans="1:12" x14ac:dyDescent="0.25">
      <c r="A44" t="s">
        <v>43</v>
      </c>
      <c r="B44" t="s">
        <v>37</v>
      </c>
      <c r="C44" t="s">
        <v>39</v>
      </c>
      <c r="D44">
        <v>13</v>
      </c>
      <c r="E44">
        <v>-4</v>
      </c>
      <c r="F44">
        <v>8</v>
      </c>
      <c r="G44">
        <v>20</v>
      </c>
      <c r="H44">
        <v>32</v>
      </c>
      <c r="I44">
        <v>44</v>
      </c>
      <c r="J44">
        <v>56</v>
      </c>
      <c r="K44">
        <v>68</v>
      </c>
      <c r="L44">
        <v>70</v>
      </c>
    </row>
  </sheetData>
  <phoneticPr fontId="6" type="noConversion"/>
  <pageMargins left="0.75" right="0.75" top="1" bottom="1" header="0.5" footer="0.5"/>
  <pageSetup paperSize="9" scale="95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698D-453F-4A0D-9702-5120FE50CBC4}">
  <sheetPr codeName="Sheet3"/>
  <dimension ref="A1:L46"/>
  <sheetViews>
    <sheetView zoomScaleNormal="100" workbookViewId="0">
      <selection activeCell="N19" sqref="N19"/>
    </sheetView>
  </sheetViews>
  <sheetFormatPr defaultRowHeight="12.5" x14ac:dyDescent="0.25"/>
  <cols>
    <col min="1" max="1" width="8.7265625" style="26"/>
    <col min="2" max="2" width="13.26953125" style="26" bestFit="1" customWidth="1"/>
    <col min="3" max="3" width="18.54296875" style="26" customWidth="1"/>
    <col min="4" max="4" width="9.26953125" style="26" bestFit="1" customWidth="1"/>
    <col min="5" max="5" width="3" style="26" customWidth="1"/>
    <col min="6" max="6" width="15.453125" style="26" customWidth="1"/>
    <col min="7" max="7" width="1.81640625" style="26" customWidth="1"/>
    <col min="8" max="8" width="3" style="26" customWidth="1"/>
    <col min="9" max="9" width="12.26953125" style="26" customWidth="1"/>
    <col min="10" max="10" width="2.1796875" style="26" customWidth="1"/>
    <col min="11" max="16384" width="8.7265625" style="26"/>
  </cols>
  <sheetData>
    <row r="1" spans="1:10" ht="17.5" x14ac:dyDescent="0.35">
      <c r="A1" s="25" t="s">
        <v>0</v>
      </c>
    </row>
    <row r="2" spans="1:10" ht="15.5" x14ac:dyDescent="0.35">
      <c r="A2" s="27"/>
    </row>
    <row r="3" spans="1:10" ht="17.5" x14ac:dyDescent="0.35">
      <c r="A3" s="25" t="s">
        <v>1</v>
      </c>
    </row>
    <row r="4" spans="1:10" ht="15.5" x14ac:dyDescent="0.35">
      <c r="A4" s="27"/>
    </row>
    <row r="5" spans="1:10" ht="15.5" x14ac:dyDescent="0.35">
      <c r="A5" s="27" t="s">
        <v>4</v>
      </c>
      <c r="B5" s="28">
        <f ca="1">NOW()</f>
        <v>45271.408529745371</v>
      </c>
      <c r="C5" s="29"/>
      <c r="D5" s="27" t="s">
        <v>6</v>
      </c>
      <c r="E5" s="27"/>
      <c r="F5" s="28">
        <f ca="1">+B5+14</f>
        <v>45285.408529745371</v>
      </c>
      <c r="G5" s="27"/>
      <c r="H5" s="27"/>
      <c r="I5" s="27"/>
      <c r="J5" s="27"/>
    </row>
    <row r="6" spans="1:10" ht="15.5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5.5" x14ac:dyDescent="0.35">
      <c r="A7" s="27" t="s">
        <v>5</v>
      </c>
      <c r="B7" s="27"/>
      <c r="C7" s="27">
        <f>Workings!G4</f>
        <v>0</v>
      </c>
      <c r="D7" s="27"/>
      <c r="E7" s="27"/>
      <c r="F7" s="27"/>
      <c r="G7" s="27"/>
      <c r="H7" s="27"/>
      <c r="I7" s="27"/>
      <c r="J7" s="27"/>
    </row>
    <row r="8" spans="1:10" ht="15.5" x14ac:dyDescent="0.3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 x14ac:dyDescent="0.25">
      <c r="A9" s="55" t="s">
        <v>51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15" customHeight="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15" customHeight="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5.5" x14ac:dyDescent="0.3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.5" x14ac:dyDescent="0.35">
      <c r="A13" s="27"/>
      <c r="B13" s="27"/>
      <c r="C13" s="30" t="s">
        <v>48</v>
      </c>
      <c r="D13" s="27"/>
      <c r="E13" s="27"/>
      <c r="F13" s="27" t="s">
        <v>9</v>
      </c>
      <c r="G13" s="30"/>
      <c r="H13" s="30"/>
      <c r="I13" s="30" t="s">
        <v>7</v>
      </c>
      <c r="J13" s="27"/>
    </row>
    <row r="14" spans="1:10" ht="15.5" x14ac:dyDescent="0.35">
      <c r="A14" s="27"/>
      <c r="B14" s="27"/>
      <c r="C14" s="30" t="s">
        <v>49</v>
      </c>
      <c r="D14" s="27"/>
      <c r="E14" s="30"/>
      <c r="F14" s="30" t="s">
        <v>10</v>
      </c>
      <c r="G14" s="30"/>
      <c r="H14" s="30"/>
      <c r="I14" s="30" t="s">
        <v>8</v>
      </c>
      <c r="J14" s="27"/>
    </row>
    <row r="15" spans="1:10" ht="15.5" x14ac:dyDescent="0.35">
      <c r="A15" s="27"/>
      <c r="B15" s="27"/>
      <c r="C15" s="30"/>
      <c r="D15" s="27"/>
      <c r="E15" s="30"/>
      <c r="F15" s="30" t="s">
        <v>11</v>
      </c>
      <c r="G15" s="30"/>
      <c r="H15" s="30"/>
      <c r="I15" s="30"/>
      <c r="J15" s="27"/>
    </row>
    <row r="16" spans="1:10" ht="15.5" x14ac:dyDescent="0.35">
      <c r="A16" s="27"/>
      <c r="B16" s="31"/>
      <c r="C16" s="32"/>
      <c r="D16" s="33"/>
      <c r="E16" s="32"/>
      <c r="F16" s="32"/>
      <c r="G16" s="32"/>
      <c r="H16" s="34"/>
      <c r="I16" s="32"/>
      <c r="J16" s="33"/>
    </row>
    <row r="17" spans="1:10" ht="15.5" x14ac:dyDescent="0.35">
      <c r="A17" s="27"/>
      <c r="B17" s="35">
        <v>1</v>
      </c>
      <c r="C17" s="36">
        <f>Workings!I15</f>
        <v>0</v>
      </c>
      <c r="D17" s="33">
        <f>Workings!I7</f>
        <v>0</v>
      </c>
      <c r="E17" s="32"/>
      <c r="F17" s="37" t="e">
        <f>(HLOOKUP('Parent Quote'!D17,Workings!$I$7:$N$10,4,0)*HLOOKUP('Parent Quote'!D17,Workings!$I$7:$N$13,7,0))/HLOOKUP('Parent Quote'!D17,Workings!$I$7:$N$13,7,0)</f>
        <v>#DIV/0!</v>
      </c>
      <c r="G17" s="37"/>
      <c r="H17" s="38"/>
      <c r="I17" s="37">
        <f>HLOOKUP(D17,Workings!$I$7:$N$22,16,0)</f>
        <v>0</v>
      </c>
      <c r="J17" s="33"/>
    </row>
    <row r="18" spans="1:10" ht="15.5" x14ac:dyDescent="0.35">
      <c r="A18" s="27"/>
      <c r="B18" s="35">
        <f>+B17+1</f>
        <v>2</v>
      </c>
      <c r="C18" s="36" t="str">
        <f>IF(C17="September","January",IF(C17="January","April","September"))</f>
        <v>September</v>
      </c>
      <c r="D18" s="33">
        <f>IF(C17="April",D17+1,D17)</f>
        <v>0</v>
      </c>
      <c r="E18" s="32"/>
      <c r="F18" s="37" t="e">
        <f>IF(SUMIF($D$17:D17,D18,$F$17:F17)&gt;=(HLOOKUP(D18,Workings!$I$7:$N$17,11,0)),0,(HLOOKUP('Parent Quote'!D18,Workings!$I$7:$N$10,4,0)*HLOOKUP('Parent Quote'!D18,Workings!$I$7:$N$13,7,0))/HLOOKUP('Parent Quote'!D18,Workings!$I$7:$N$13,7,0))</f>
        <v>#DIV/0!</v>
      </c>
      <c r="G18" s="37"/>
      <c r="H18" s="38"/>
      <c r="I18" s="37">
        <f>IF(SUMIF($D$17:D17,D18,$I$17:I17)&gt;=(HLOOKUP(D18,Workings!$I$7:$N$22,16,0)*HLOOKUP('Parent Quote'!D18,Workings!$I$7:$N$13,7,0)),0,HLOOKUP(D18,Workings!$I$7:$N$22,16,0))</f>
        <v>0</v>
      </c>
      <c r="J18" s="33"/>
    </row>
    <row r="19" spans="1:10" ht="15.5" x14ac:dyDescent="0.35">
      <c r="A19" s="27"/>
      <c r="B19" s="35">
        <f t="shared" ref="B19:B31" si="0">+B18+1</f>
        <v>3</v>
      </c>
      <c r="C19" s="36" t="str">
        <f t="shared" ref="C19:C31" si="1">IF(C18="September","January",IF(C18="January","April","September"))</f>
        <v>January</v>
      </c>
      <c r="D19" s="33">
        <f t="shared" ref="D19:D31" si="2">IF(C18="April",D18+1,D18)</f>
        <v>0</v>
      </c>
      <c r="E19" s="32"/>
      <c r="F19" s="37" t="e">
        <f>IF(SUMIF($D$17:D18,D19,$F$17:F18)&gt;=(HLOOKUP(D19,Workings!$I$7:$N$17,11,0)),0,(HLOOKUP('Parent Quote'!D19,Workings!$I$7:$N$10,4,0)*HLOOKUP('Parent Quote'!D19,Workings!$I$7:$N$13,7,0))/HLOOKUP('Parent Quote'!D19,Workings!$I$7:$N$13,7,0))</f>
        <v>#DIV/0!</v>
      </c>
      <c r="G19" s="37"/>
      <c r="H19" s="38"/>
      <c r="I19" s="37">
        <f>IF(SUMIF($D$17:D18,D19,$I$17:I18)&gt;=(HLOOKUP(D19,Workings!$I$7:$N$22,16,0)*HLOOKUP('Parent Quote'!D19,Workings!$I$7:$N$13,7,0)),0,HLOOKUP(D19,Workings!$I$7:$N$22,16,0))</f>
        <v>0</v>
      </c>
      <c r="J19" s="33"/>
    </row>
    <row r="20" spans="1:10" ht="15.5" x14ac:dyDescent="0.35">
      <c r="A20" s="27"/>
      <c r="B20" s="35">
        <f t="shared" si="0"/>
        <v>4</v>
      </c>
      <c r="C20" s="36" t="str">
        <f t="shared" si="1"/>
        <v>April</v>
      </c>
      <c r="D20" s="33">
        <f t="shared" si="2"/>
        <v>0</v>
      </c>
      <c r="E20" s="32"/>
      <c r="F20" s="37" t="e">
        <f>IF(SUMIF($D$17:D19,D20,$F$17:F19)&gt;=(HLOOKUP(D20,Workings!$I$7:$N$17,11,0)),0,(HLOOKUP('Parent Quote'!D20,Workings!$I$7:$N$10,4,0)*HLOOKUP('Parent Quote'!D20,Workings!$I$7:$N$13,7,0))/HLOOKUP('Parent Quote'!D20,Workings!$I$7:$N$13,7,0))</f>
        <v>#DIV/0!</v>
      </c>
      <c r="G20" s="37"/>
      <c r="H20" s="38"/>
      <c r="I20" s="37">
        <f>IF(SUMIF($D$17:D19,D20,$I$17:I19)&gt;=(HLOOKUP(D20,Workings!$I$7:$N$22,16,0)*HLOOKUP('Parent Quote'!D20,Workings!$I$7:$N$13,7,0)),0,HLOOKUP(D20,Workings!$I$7:$N$22,16,0))</f>
        <v>0</v>
      </c>
      <c r="J20" s="33"/>
    </row>
    <row r="21" spans="1:10" ht="15.5" x14ac:dyDescent="0.35">
      <c r="A21" s="27"/>
      <c r="B21" s="35">
        <f t="shared" si="0"/>
        <v>5</v>
      </c>
      <c r="C21" s="36" t="str">
        <f t="shared" si="1"/>
        <v>September</v>
      </c>
      <c r="D21" s="33">
        <f t="shared" si="2"/>
        <v>1</v>
      </c>
      <c r="E21" s="32"/>
      <c r="F21" s="37">
        <f>IF(SUMIF($D$17:D20,D21,$F$17:F20)&gt;=(HLOOKUP(D21,Workings!$I$7:$N$17,11,0)),0,(HLOOKUP('Parent Quote'!D21,Workings!$I$7:$N$10,4,0)*HLOOKUP('Parent Quote'!D21,Workings!$I$7:$N$13,7,0))/HLOOKUP('Parent Quote'!D21,Workings!$I$7:$N$13,7,0))</f>
        <v>0</v>
      </c>
      <c r="G21" s="37"/>
      <c r="H21" s="38"/>
      <c r="I21" s="37">
        <f>IF(SUMIF($D$17:D20,D21,$I$17:I20)&gt;=(HLOOKUP(D21,Workings!$I$7:$N$22,16,0)*HLOOKUP('Parent Quote'!D21,Workings!$I$7:$N$13,7,0)),0,HLOOKUP(D21,Workings!$I$7:$N$22,16,0))</f>
        <v>0</v>
      </c>
      <c r="J21" s="33"/>
    </row>
    <row r="22" spans="1:10" ht="15.5" x14ac:dyDescent="0.35">
      <c r="A22" s="27"/>
      <c r="B22" s="35">
        <f t="shared" si="0"/>
        <v>6</v>
      </c>
      <c r="C22" s="36" t="str">
        <f t="shared" si="1"/>
        <v>January</v>
      </c>
      <c r="D22" s="33">
        <f t="shared" si="2"/>
        <v>1</v>
      </c>
      <c r="E22" s="32"/>
      <c r="F22" s="37">
        <f>IF(SUMIF($D$17:D21,D22,$F$17:F21)&gt;=(HLOOKUP(D22,Workings!$I$7:$N$17,11,0)),0,(HLOOKUP('Parent Quote'!D22,Workings!$I$7:$N$10,4,0)*HLOOKUP('Parent Quote'!D22,Workings!$I$7:$N$13,7,0))/HLOOKUP('Parent Quote'!D22,Workings!$I$7:$N$13,7,0))</f>
        <v>0</v>
      </c>
      <c r="G22" s="37"/>
      <c r="H22" s="38"/>
      <c r="I22" s="37">
        <f>IF(SUMIF($D$17:D21,D22,$I$17:I21)&gt;=(HLOOKUP(D22,Workings!$I$7:$N$22,16,0)*HLOOKUP('Parent Quote'!D22,Workings!$I$7:$N$13,7,0)),0,HLOOKUP(D22,Workings!$I$7:$N$22,16,0))</f>
        <v>0</v>
      </c>
      <c r="J22" s="33"/>
    </row>
    <row r="23" spans="1:10" ht="15.5" x14ac:dyDescent="0.35">
      <c r="A23" s="27"/>
      <c r="B23" s="35">
        <f t="shared" si="0"/>
        <v>7</v>
      </c>
      <c r="C23" s="36" t="str">
        <f t="shared" si="1"/>
        <v>April</v>
      </c>
      <c r="D23" s="33">
        <f t="shared" si="2"/>
        <v>1</v>
      </c>
      <c r="E23" s="32"/>
      <c r="F23" s="37">
        <f>IF(SUMIF($D$17:D22,D23,$F$17:F22)&gt;=(HLOOKUP(D23,Workings!$I$7:$N$17,11,0)),0,(HLOOKUP('Parent Quote'!D23,Workings!$I$7:$N$10,4,0)*HLOOKUP('Parent Quote'!D23,Workings!$I$7:$N$13,7,0))/HLOOKUP('Parent Quote'!D23,Workings!$I$7:$N$13,7,0))</f>
        <v>0</v>
      </c>
      <c r="G23" s="37"/>
      <c r="H23" s="38"/>
      <c r="I23" s="37">
        <f>IF(SUMIF($D$17:D22,D23,$I$17:I22)&gt;=(HLOOKUP(D23,Workings!$I$7:$N$22,16,0)*HLOOKUP('Parent Quote'!D23,Workings!$I$7:$N$13,7,0)),0,HLOOKUP(D23,Workings!$I$7:$N$22,16,0))</f>
        <v>0</v>
      </c>
      <c r="J23" s="33"/>
    </row>
    <row r="24" spans="1:10" ht="15.5" x14ac:dyDescent="0.35">
      <c r="A24" s="27"/>
      <c r="B24" s="35">
        <f t="shared" si="0"/>
        <v>8</v>
      </c>
      <c r="C24" s="36" t="str">
        <f t="shared" si="1"/>
        <v>September</v>
      </c>
      <c r="D24" s="33">
        <f t="shared" si="2"/>
        <v>2</v>
      </c>
      <c r="E24" s="32"/>
      <c r="F24" s="37">
        <f>IF(SUMIF($D$17:D23,D24,$F$17:F23)&gt;=(HLOOKUP(D24,Workings!$I$7:$N$17,11,0)),0,(HLOOKUP('Parent Quote'!D24,Workings!$I$7:$N$10,4,0)*HLOOKUP('Parent Quote'!D24,Workings!$I$7:$N$13,7,0))/HLOOKUP('Parent Quote'!D24,Workings!$I$7:$N$13,7,0))</f>
        <v>0</v>
      </c>
      <c r="G24" s="37"/>
      <c r="H24" s="38"/>
      <c r="I24" s="37">
        <f>IF(SUMIF($D$17:D23,D24,$I$17:I23)&gt;=(HLOOKUP(D24,Workings!$I$7:$N$22,16,0)*HLOOKUP('Parent Quote'!D24,Workings!$I$7:$N$13,7,0)),0,HLOOKUP(D24,Workings!$I$7:$N$22,16,0))</f>
        <v>0</v>
      </c>
      <c r="J24" s="33"/>
    </row>
    <row r="25" spans="1:10" ht="15.5" x14ac:dyDescent="0.35">
      <c r="A25" s="27"/>
      <c r="B25" s="35">
        <f t="shared" si="0"/>
        <v>9</v>
      </c>
      <c r="C25" s="36" t="str">
        <f t="shared" si="1"/>
        <v>January</v>
      </c>
      <c r="D25" s="33">
        <f t="shared" si="2"/>
        <v>2</v>
      </c>
      <c r="E25" s="32"/>
      <c r="F25" s="37">
        <f>IF(SUMIF($D$17:D24,D25,$F$17:F24)&gt;=(HLOOKUP(D25,Workings!$I$7:$N$17,11,0)),0,(HLOOKUP('Parent Quote'!D25,Workings!$I$7:$N$10,4,0)*HLOOKUP('Parent Quote'!D25,Workings!$I$7:$N$13,7,0))/HLOOKUP('Parent Quote'!D25,Workings!$I$7:$N$13,7,0))</f>
        <v>0</v>
      </c>
      <c r="G25" s="37"/>
      <c r="H25" s="38"/>
      <c r="I25" s="37">
        <f>IF(SUMIF($D$17:D24,D25,$I$17:I24)&gt;=(HLOOKUP(D25,Workings!$I$7:$N$22,16,0)*HLOOKUP('Parent Quote'!D25,Workings!$I$7:$N$13,7,0)),0,HLOOKUP(D25,Workings!$I$7:$N$22,16,0))</f>
        <v>0</v>
      </c>
      <c r="J25" s="33"/>
    </row>
    <row r="26" spans="1:10" ht="15.5" x14ac:dyDescent="0.35">
      <c r="A26" s="27"/>
      <c r="B26" s="35">
        <f t="shared" si="0"/>
        <v>10</v>
      </c>
      <c r="C26" s="36" t="str">
        <f t="shared" si="1"/>
        <v>April</v>
      </c>
      <c r="D26" s="33">
        <f t="shared" si="2"/>
        <v>2</v>
      </c>
      <c r="E26" s="32"/>
      <c r="F26" s="37">
        <f>IF(SUMIF($D$17:D25,D26,$F$17:F25)&gt;=(HLOOKUP(D26,Workings!$I$7:$N$17,11,0)),0,(HLOOKUP('Parent Quote'!D26,Workings!$I$7:$N$10,4,0)*HLOOKUP('Parent Quote'!D26,Workings!$I$7:$N$13,7,0))/HLOOKUP('Parent Quote'!D26,Workings!$I$7:$N$13,7,0))</f>
        <v>0</v>
      </c>
      <c r="G26" s="37"/>
      <c r="H26" s="38"/>
      <c r="I26" s="37">
        <f>IF(SUMIF($D$17:D25,D26,$I$17:I25)&gt;=(HLOOKUP(D26,Workings!$I$7:$N$22,16,0)*HLOOKUP('Parent Quote'!D26,Workings!$I$7:$N$13,7,0)),0,HLOOKUP(D26,Workings!$I$7:$N$22,16,0))</f>
        <v>0</v>
      </c>
      <c r="J26" s="33"/>
    </row>
    <row r="27" spans="1:10" ht="15.5" x14ac:dyDescent="0.35">
      <c r="A27" s="27"/>
      <c r="B27" s="35">
        <f t="shared" si="0"/>
        <v>11</v>
      </c>
      <c r="C27" s="36" t="str">
        <f t="shared" si="1"/>
        <v>September</v>
      </c>
      <c r="D27" s="33">
        <f t="shared" si="2"/>
        <v>3</v>
      </c>
      <c r="E27" s="32"/>
      <c r="F27" s="37">
        <f>IF(SUMIF($D$17:D26,D27,$F$17:F26)&gt;=(HLOOKUP(D27,Workings!$I$7:$N$17,11,0)),0,(HLOOKUP('Parent Quote'!D27,Workings!$I$7:$N$10,4,0)*HLOOKUP('Parent Quote'!D27,Workings!$I$7:$N$13,7,0))/HLOOKUP('Parent Quote'!D27,Workings!$I$7:$N$13,7,0))</f>
        <v>0</v>
      </c>
      <c r="G27" s="37"/>
      <c r="H27" s="38"/>
      <c r="I27" s="37">
        <f>IF(SUMIF($D$17:D26,D27,$I$17:I26)&gt;=(HLOOKUP(D27,Workings!$I$7:$N$22,16,0)*HLOOKUP('Parent Quote'!D27,Workings!$I$7:$N$13,7,0)),0,HLOOKUP(D27,Workings!$I$7:$N$22,16,0))</f>
        <v>0</v>
      </c>
      <c r="J27" s="33"/>
    </row>
    <row r="28" spans="1:10" ht="15.5" x14ac:dyDescent="0.35">
      <c r="A28" s="27"/>
      <c r="B28" s="35">
        <f t="shared" si="0"/>
        <v>12</v>
      </c>
      <c r="C28" s="36" t="str">
        <f t="shared" si="1"/>
        <v>January</v>
      </c>
      <c r="D28" s="33">
        <f t="shared" si="2"/>
        <v>3</v>
      </c>
      <c r="E28" s="32"/>
      <c r="F28" s="37">
        <f>IF(SUMIF($D$17:D27,D28,$F$17:F27)&gt;=(HLOOKUP(D28,Workings!$I$7:$N$17,11,0)),0,(HLOOKUP('Parent Quote'!D28,Workings!$I$7:$N$10,4,0)*HLOOKUP('Parent Quote'!D28,Workings!$I$7:$N$13,7,0))/HLOOKUP('Parent Quote'!D28,Workings!$I$7:$N$13,7,0))</f>
        <v>0</v>
      </c>
      <c r="G28" s="37"/>
      <c r="H28" s="38"/>
      <c r="I28" s="37">
        <f>IF(SUMIF($D$17:D27,D28,$I$17:I27)&gt;=(HLOOKUP(D28,Workings!$I$7:$N$22,16,0)*HLOOKUP('Parent Quote'!D28,Workings!$I$7:$N$13,7,0)),0,HLOOKUP(D28,Workings!$I$7:$N$22,16,0))</f>
        <v>0</v>
      </c>
      <c r="J28" s="33"/>
    </row>
    <row r="29" spans="1:10" ht="15.5" x14ac:dyDescent="0.35">
      <c r="A29" s="27"/>
      <c r="B29" s="35">
        <f t="shared" si="0"/>
        <v>13</v>
      </c>
      <c r="C29" s="36" t="str">
        <f t="shared" si="1"/>
        <v>April</v>
      </c>
      <c r="D29" s="33">
        <f t="shared" si="2"/>
        <v>3</v>
      </c>
      <c r="E29" s="32"/>
      <c r="F29" s="37">
        <f>IF(SUMIF($D$17:D28,D29,$F$17:F28)&gt;=(HLOOKUP(D29,Workings!$I$7:$N$17,11,0)),0,(HLOOKUP('Parent Quote'!D29,Workings!$I$7:$N$10,4,0)*HLOOKUP('Parent Quote'!D29,Workings!$I$7:$N$13,7,0))/HLOOKUP('Parent Quote'!D29,Workings!$I$7:$N$13,7,0))</f>
        <v>0</v>
      </c>
      <c r="G29" s="37"/>
      <c r="H29" s="38"/>
      <c r="I29" s="37">
        <f>IF(SUMIF($D$17:D28,D29,$I$17:I28)&gt;=(HLOOKUP(D29,Workings!$I$7:$N$22,16,0)*HLOOKUP('Parent Quote'!D29,Workings!$I$7:$N$13,7,0)),0,HLOOKUP(D29,Workings!$I$7:$N$22,16,0))</f>
        <v>0</v>
      </c>
      <c r="J29" s="33"/>
    </row>
    <row r="30" spans="1:10" ht="15.5" x14ac:dyDescent="0.35">
      <c r="A30" s="27"/>
      <c r="B30" s="35">
        <f t="shared" si="0"/>
        <v>14</v>
      </c>
      <c r="C30" s="36" t="str">
        <f t="shared" si="1"/>
        <v>September</v>
      </c>
      <c r="D30" s="33">
        <f t="shared" si="2"/>
        <v>4</v>
      </c>
      <c r="E30" s="32"/>
      <c r="F30" s="37">
        <f>IF(SUMIF($D$17:D29,D30,$F$17:F29)&gt;=(HLOOKUP(D30,Workings!$I$7:$N$17,11,0)),0,(HLOOKUP('Parent Quote'!D30,Workings!$I$7:$N$10,4,0)*HLOOKUP('Parent Quote'!D30,Workings!$I$7:$N$13,7,0))/HLOOKUP('Parent Quote'!D30,Workings!$I$7:$N$13,7,0))</f>
        <v>0</v>
      </c>
      <c r="G30" s="37"/>
      <c r="H30" s="38"/>
      <c r="I30" s="37">
        <f>IF(SUMIF($D$17:D29,D30,$I$17:I29)&gt;=(HLOOKUP(D30,Workings!$I$7:$N$22,16,0)*HLOOKUP('Parent Quote'!D30,Workings!$I$7:$N$13,7,0)),0,HLOOKUP(D30,Workings!$I$7:$N$22,16,0))</f>
        <v>0</v>
      </c>
      <c r="J30" s="33"/>
    </row>
    <row r="31" spans="1:10" ht="15.5" x14ac:dyDescent="0.35">
      <c r="A31" s="27"/>
      <c r="B31" s="35">
        <f t="shared" si="0"/>
        <v>15</v>
      </c>
      <c r="C31" s="36" t="str">
        <f t="shared" si="1"/>
        <v>January</v>
      </c>
      <c r="D31" s="33">
        <f t="shared" si="2"/>
        <v>4</v>
      </c>
      <c r="E31" s="32"/>
      <c r="F31" s="37">
        <f>IF(SUMIF($D$17:D30,D31,$F$17:F30)&gt;=(HLOOKUP(D31,Workings!$I$7:$N$17,11,0)),0,(HLOOKUP('Parent Quote'!D31,Workings!$I$7:$N$10,4,0)*HLOOKUP('Parent Quote'!D31,Workings!$I$7:$N$13,7,0))/HLOOKUP('Parent Quote'!D31,Workings!$I$7:$N$13,7,0))</f>
        <v>0</v>
      </c>
      <c r="G31" s="37"/>
      <c r="H31" s="38"/>
      <c r="I31" s="37">
        <f>IF(SUMIF($D$17:D30,D31,$I$17:I30)&gt;=(HLOOKUP(D31,Workings!$I$7:$N$22,16,0)*HLOOKUP('Parent Quote'!D31,Workings!$I$7:$N$13,7,0)),0,HLOOKUP(D31,Workings!$I$7:$N$22,16,0))</f>
        <v>0</v>
      </c>
      <c r="J31" s="33"/>
    </row>
    <row r="32" spans="1:10" ht="15.5" x14ac:dyDescent="0.35">
      <c r="A32" s="27"/>
      <c r="B32" s="31"/>
      <c r="C32" s="32"/>
      <c r="D32" s="33"/>
      <c r="E32" s="32"/>
      <c r="F32" s="37"/>
      <c r="G32" s="37"/>
      <c r="H32" s="38"/>
      <c r="I32" s="37"/>
      <c r="J32" s="33"/>
    </row>
    <row r="33" spans="1:12" ht="15.5" x14ac:dyDescent="0.35">
      <c r="A33" s="27"/>
      <c r="B33" s="27"/>
      <c r="C33" s="27"/>
      <c r="D33" s="27"/>
      <c r="E33" s="39"/>
      <c r="F33" s="40"/>
      <c r="G33" s="41"/>
      <c r="H33" s="42"/>
      <c r="I33" s="40"/>
      <c r="J33" s="43"/>
    </row>
    <row r="34" spans="1:12" ht="15.5" x14ac:dyDescent="0.35">
      <c r="A34" s="27"/>
      <c r="B34" s="27" t="s">
        <v>2</v>
      </c>
      <c r="C34" s="27"/>
      <c r="D34" s="27"/>
      <c r="E34" s="44"/>
      <c r="F34" s="45" t="e">
        <f>SUM(F17:F31)</f>
        <v>#DIV/0!</v>
      </c>
      <c r="G34" s="46"/>
      <c r="H34" s="47"/>
      <c r="I34" s="48">
        <f>SUM(I17:I31)</f>
        <v>0</v>
      </c>
      <c r="J34" s="49"/>
    </row>
    <row r="35" spans="1:12" ht="15.5" x14ac:dyDescent="0.35">
      <c r="A35" s="27"/>
      <c r="B35" s="27"/>
      <c r="C35" s="27" t="s">
        <v>12</v>
      </c>
      <c r="D35" s="27"/>
      <c r="E35" s="44"/>
      <c r="F35" s="45"/>
      <c r="G35" s="46"/>
      <c r="H35" s="45"/>
      <c r="I35" s="45"/>
      <c r="J35" s="27"/>
    </row>
    <row r="36" spans="1:12" ht="15.5" x14ac:dyDescent="0.35">
      <c r="A36" s="27"/>
      <c r="B36" s="27" t="s">
        <v>3</v>
      </c>
      <c r="C36" s="27"/>
      <c r="D36" s="27"/>
      <c r="E36" s="50"/>
      <c r="F36" s="48">
        <f>+I34</f>
        <v>0</v>
      </c>
      <c r="G36" s="51"/>
      <c r="H36" s="52"/>
      <c r="I36" s="52"/>
      <c r="J36" s="27"/>
      <c r="L36" s="53"/>
    </row>
    <row r="37" spans="1:12" ht="15.5" x14ac:dyDescent="0.35">
      <c r="A37" s="27"/>
      <c r="B37" s="27"/>
      <c r="C37" s="27"/>
      <c r="D37" s="27"/>
      <c r="E37" s="44"/>
      <c r="F37" s="45"/>
      <c r="G37" s="46"/>
      <c r="H37" s="52"/>
      <c r="I37" s="52"/>
      <c r="J37" s="27"/>
      <c r="L37" s="53"/>
    </row>
    <row r="38" spans="1:12" ht="15.5" x14ac:dyDescent="0.35">
      <c r="A38" s="27"/>
      <c r="B38" s="27" t="s">
        <v>13</v>
      </c>
      <c r="C38" s="27"/>
      <c r="D38" s="27"/>
      <c r="E38" s="50"/>
      <c r="F38" s="48" t="e">
        <f>+F34-F36</f>
        <v>#DIV/0!</v>
      </c>
      <c r="G38" s="51"/>
      <c r="H38" s="52"/>
      <c r="I38" s="52"/>
      <c r="J38" s="27"/>
    </row>
    <row r="39" spans="1:12" ht="15.5" x14ac:dyDescent="0.3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2" ht="15.5" x14ac:dyDescent="0.35">
      <c r="A40" s="27"/>
    </row>
    <row r="41" spans="1:12" ht="15.5" x14ac:dyDescent="0.35">
      <c r="A41" s="54"/>
      <c r="B41" s="54"/>
      <c r="C41" s="54"/>
      <c r="D41" s="54"/>
      <c r="E41" s="54"/>
      <c r="F41" s="54"/>
    </row>
    <row r="42" spans="1:12" ht="15.5" x14ac:dyDescent="0.35">
      <c r="A42" s="54"/>
      <c r="B42" s="54"/>
      <c r="C42" s="54"/>
      <c r="D42" s="54"/>
      <c r="E42" s="54"/>
      <c r="F42" s="54"/>
    </row>
    <row r="43" spans="1:12" ht="15.5" x14ac:dyDescent="0.35">
      <c r="A43" s="54"/>
      <c r="B43" s="54"/>
      <c r="C43" s="54"/>
      <c r="D43" s="54"/>
      <c r="E43" s="54"/>
      <c r="F43" s="54"/>
      <c r="H43" s="27"/>
      <c r="I43" s="27"/>
    </row>
    <row r="44" spans="1:12" ht="15.5" x14ac:dyDescent="0.35">
      <c r="A44" s="54"/>
      <c r="B44" s="54"/>
      <c r="C44" s="54"/>
      <c r="D44" s="54"/>
      <c r="E44" s="54"/>
      <c r="F44" s="54"/>
    </row>
    <row r="45" spans="1:12" ht="15.5" x14ac:dyDescent="0.35">
      <c r="A45" s="54"/>
      <c r="B45" s="54"/>
      <c r="C45" s="54"/>
      <c r="D45" s="54"/>
      <c r="E45" s="54"/>
      <c r="F45" s="54"/>
    </row>
    <row r="46" spans="1:12" ht="15.5" x14ac:dyDescent="0.35">
      <c r="A46" s="27"/>
    </row>
  </sheetData>
  <sheetProtection algorithmName="SHA-512" hashValue="/AQczj+uS2Kuh6MbnVl0Ue8iEUdJdH0yZKr5+YeMoZcNIhdCpSO3kn48ZNY0zaG+zJB7jZeKRobRMLhhRY+M2Q==" saltValue="uNHvSixB/fC5wwFP+dqYlQ==" spinCount="100000" sheet="1" objects="1" scenarios="1" formatCells="0"/>
  <mergeCells count="1">
    <mergeCell ref="A9:J11"/>
  </mergeCells>
  <pageMargins left="0.75" right="0.75" top="1" bottom="1" header="0.5" footer="0.5"/>
  <pageSetup paperSize="9" scale="97" orientation="portrait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0BB5758FF84F49AFBFBF5565683325" ma:contentTypeVersion="17" ma:contentTypeDescription="Create a new document." ma:contentTypeScope="" ma:versionID="04f77bae14e6b543813321fbfc6ebf8c">
  <xsd:schema xmlns:xsd="http://www.w3.org/2001/XMLSchema" xmlns:xs="http://www.w3.org/2001/XMLSchema" xmlns:p="http://schemas.microsoft.com/office/2006/metadata/properties" xmlns:ns2="19a317d3-ff94-4c34-9c9e-6d1a09941a5e" xmlns:ns3="d3e877fe-f6dd-4049-b91e-847b735331b7" targetNamespace="http://schemas.microsoft.com/office/2006/metadata/properties" ma:root="true" ma:fieldsID="1eebf828973709b2d302aa41d03991c5" ns2:_="" ns3:_="">
    <xsd:import namespace="19a317d3-ff94-4c34-9c9e-6d1a09941a5e"/>
    <xsd:import namespace="d3e877fe-f6dd-4049-b91e-847b735331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a317d3-ff94-4c34-9c9e-6d1a09941a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7d10619-8b5e-4623-8f10-db7e9330a0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877fe-f6dd-4049-b91e-847b735331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0f67f2f-c25f-4ad3-8f53-ac2d4937e7be}" ma:internalName="TaxCatchAll" ma:showField="CatchAllData" ma:web="d3e877fe-f6dd-4049-b91e-847b735331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a317d3-ff94-4c34-9c9e-6d1a09941a5e">
      <Terms xmlns="http://schemas.microsoft.com/office/infopath/2007/PartnerControls"/>
    </lcf76f155ced4ddcb4097134ff3c332f>
    <TaxCatchAll xmlns="d3e877fe-f6dd-4049-b91e-847b735331b7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E129AAB-C2C4-4E51-ABA4-352E63D8D2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760E4F-9F48-4D09-81A5-154C1FF3D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a317d3-ff94-4c34-9c9e-6d1a09941a5e"/>
    <ds:schemaRef ds:uri="d3e877fe-f6dd-4049-b91e-847b735331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B3DA1F-974E-4907-8F50-23FD46628DE3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d3e877fe-f6dd-4049-b91e-847b735331b7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19a317d3-ff94-4c34-9c9e-6d1a09941a5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3224E7D-8B09-4B08-812B-316BDDB106B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</vt:lpstr>
      <vt:lpstr>Workings</vt:lpstr>
      <vt:lpstr>Parent Quote</vt:lpstr>
    </vt:vector>
  </TitlesOfParts>
  <Company>Bryanston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Bryanston School</dc:creator>
  <cp:lastModifiedBy>Alan Watford</cp:lastModifiedBy>
  <cp:lastPrinted>2023-04-21T15:06:19Z</cp:lastPrinted>
  <dcterms:created xsi:type="dcterms:W3CDTF">2001-07-17T11:36:08Z</dcterms:created>
  <dcterms:modified xsi:type="dcterms:W3CDTF">2023-12-11T09:49:02Z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Jodie Denton-Smith</vt:lpwstr>
  </property>
  <property fmtid="{D5CDD505-2E9C-101B-9397-08002B2CF9AE}" pid="3" name="Order">
    <vt:lpwstr>277400.000000000</vt:lpwstr>
  </property>
  <property fmtid="{D5CDD505-2E9C-101B-9397-08002B2CF9AE}" pid="4" name="display_urn:schemas-microsoft-com:office:office#Author">
    <vt:lpwstr>Jodie Denton-Smith</vt:lpwstr>
  </property>
  <property fmtid="{D5CDD505-2E9C-101B-9397-08002B2CF9AE}" pid="5" name="MediaServiceImageTags">
    <vt:lpwstr/>
  </property>
  <property fmtid="{D5CDD505-2E9C-101B-9397-08002B2CF9AE}" pid="6" name="ContentTypeId">
    <vt:lpwstr>0x0101000B0BB5758FF84F49AFBFBF5565683325</vt:lpwstr>
  </property>
</Properties>
</file>